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bewi365.sharepoint.com/sites/InsulationSalesDenmark/Shared Documents/General/Teknisk/U-værdi/U-værdi - Terrændækstabel/"/>
    </mc:Choice>
  </mc:AlternateContent>
  <xr:revisionPtr revIDLastSave="340" documentId="14_{050784D4-364B-44D8-8B48-71D60336BE22}" xr6:coauthVersionLast="47" xr6:coauthVersionMax="47" xr10:uidLastSave="{75A3D104-A6BB-4CD0-AB83-8C1271FC851B}"/>
  <workbookProtection workbookAlgorithmName="SHA-512" workbookHashValue="gG374gCpkj69i0IYZS2611aBSAiH3VD4o2FlwqQzg8mcSp6teqk50iJPyO2YMSeG6o8Q8eJdQQ5Cez5tXOdgZw==" workbookSaltValue="sl3vPT3Kupt8sQIhXFwtwQ==" workbookSpinCount="100000" lockStructure="1"/>
  <bookViews>
    <workbookView xWindow="-38520" yWindow="-120" windowWidth="38640" windowHeight="21120" firstSheet="1" activeTab="1" xr2:uid="{00000000-000D-0000-FFFF-FFFF00000000}"/>
  </bookViews>
  <sheets>
    <sheet name="Opskrift" sheetId="1" state="hidden" r:id="rId1"/>
    <sheet name="Tabel" sheetId="5" r:id="rId2"/>
  </sheets>
  <definedNames>
    <definedName name="Tb_mg_mr">Tabel!$D$57:$K$71</definedName>
    <definedName name="Tb_mg_mr_l">Tabel!$D$58:$K$71</definedName>
    <definedName name="Tb_mg_mr_t">Tabel!$E$59:$K$71</definedName>
    <definedName name="Tb_mg_ur">Tabel!$D$25:$K$39</definedName>
    <definedName name="Tb_mg_ur_l">Tabel!$D$26:$K$39</definedName>
    <definedName name="Tb_mg_ur_t">Tabel!$E$27:$K$39</definedName>
    <definedName name="Tb_ug_mr">Tabel!$D$73:$K$87</definedName>
    <definedName name="Tb_ug_mr_l">Tabel!$D$74:$K$87</definedName>
    <definedName name="Tb_ug_mr_t">Tabel!$E$75:$K$87</definedName>
    <definedName name="Tb_ug_ur">Tabel!$D$41:$K$55</definedName>
    <definedName name="Tb_ug_ur_l">Tabel!$D$42:$K$55</definedName>
    <definedName name="Tb_ug_ur_t">Tabel!$E$43:$K$55</definedName>
    <definedName name="Tl_mg_mr">Tabel!$D$121:$K$135</definedName>
    <definedName name="Tl_mg_mr_l">Tabel!$D$122:$K$135</definedName>
    <definedName name="Tl_mg_mr_t">Tabel!$E$123:$K$135</definedName>
    <definedName name="Tl_mg_ur">Tabel!$D$89:$K$103</definedName>
    <definedName name="Tl_mg_ur_l">Tabel!$D$90:$K$103</definedName>
    <definedName name="Tl_mg_ur_t">Tabel!$E$91:$K$103</definedName>
    <definedName name="Tl_ug_mr">Tabel!$D$137:$K$151</definedName>
    <definedName name="Tl_ug_mr_l">Tabel!$D$138:$K$151</definedName>
    <definedName name="Tl_ug_mr_t">Tabel!$E$139:$K$151</definedName>
    <definedName name="Tl_ug_ur">Tabel!$D$105:$K$119</definedName>
    <definedName name="Tl_ug_ur_l">Tabel!$D$106:$K$119</definedName>
    <definedName name="Tl_ug_ur_t">Tabel!$E$107:$K$119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5" l="1"/>
  <c r="F27" i="5"/>
  <c r="G27" i="5"/>
  <c r="H27" i="5"/>
  <c r="I27" i="5"/>
  <c r="J27" i="5"/>
  <c r="K27" i="5"/>
  <c r="E28" i="5"/>
  <c r="F28" i="5"/>
  <c r="G28" i="5"/>
  <c r="H28" i="5"/>
  <c r="I28" i="5"/>
  <c r="J28" i="5"/>
  <c r="K28" i="5"/>
  <c r="E29" i="5"/>
  <c r="F29" i="5"/>
  <c r="G29" i="5"/>
  <c r="H29" i="5"/>
  <c r="I29" i="5"/>
  <c r="J29" i="5"/>
  <c r="K29" i="5"/>
  <c r="E30" i="5"/>
  <c r="F30" i="5"/>
  <c r="G30" i="5"/>
  <c r="H30" i="5"/>
  <c r="I30" i="5"/>
  <c r="J30" i="5"/>
  <c r="K30" i="5"/>
  <c r="E31" i="5"/>
  <c r="F31" i="5"/>
  <c r="G31" i="5"/>
  <c r="H31" i="5"/>
  <c r="I31" i="5"/>
  <c r="J31" i="5"/>
  <c r="K31" i="5"/>
  <c r="E32" i="5"/>
  <c r="F32" i="5"/>
  <c r="G32" i="5"/>
  <c r="H32" i="5"/>
  <c r="I32" i="5"/>
  <c r="J32" i="5"/>
  <c r="K32" i="5"/>
  <c r="E33" i="5"/>
  <c r="F33" i="5"/>
  <c r="G33" i="5"/>
  <c r="H33" i="5"/>
  <c r="I33" i="5"/>
  <c r="J33" i="5"/>
  <c r="K33" i="5"/>
  <c r="E34" i="5"/>
  <c r="F34" i="5"/>
  <c r="G34" i="5"/>
  <c r="H34" i="5"/>
  <c r="I34" i="5"/>
  <c r="J34" i="5"/>
  <c r="K34" i="5"/>
  <c r="E35" i="5"/>
  <c r="F35" i="5"/>
  <c r="G35" i="5"/>
  <c r="H35" i="5"/>
  <c r="I35" i="5"/>
  <c r="J35" i="5"/>
  <c r="K35" i="5"/>
  <c r="E36" i="5"/>
  <c r="F36" i="5"/>
  <c r="G36" i="5"/>
  <c r="H36" i="5"/>
  <c r="I36" i="5"/>
  <c r="J36" i="5"/>
  <c r="K36" i="5"/>
  <c r="E37" i="5"/>
  <c r="F37" i="5"/>
  <c r="G37" i="5"/>
  <c r="H37" i="5"/>
  <c r="I37" i="5"/>
  <c r="J37" i="5"/>
  <c r="K37" i="5"/>
  <c r="E38" i="5"/>
  <c r="F38" i="5"/>
  <c r="G38" i="5"/>
  <c r="H38" i="5"/>
  <c r="I38" i="5"/>
  <c r="J38" i="5"/>
  <c r="K38" i="5"/>
  <c r="E39" i="5"/>
  <c r="F39" i="5"/>
  <c r="G39" i="5"/>
  <c r="H39" i="5"/>
  <c r="I39" i="5"/>
  <c r="J39" i="5"/>
  <c r="K39" i="5"/>
  <c r="E43" i="5"/>
  <c r="F43" i="5"/>
  <c r="G43" i="5"/>
  <c r="H43" i="5"/>
  <c r="I43" i="5"/>
  <c r="J43" i="5"/>
  <c r="K43" i="5"/>
  <c r="E44" i="5"/>
  <c r="F44" i="5"/>
  <c r="G44" i="5"/>
  <c r="H44" i="5"/>
  <c r="I44" i="5"/>
  <c r="J44" i="5"/>
  <c r="K44" i="5"/>
  <c r="E45" i="5"/>
  <c r="F45" i="5"/>
  <c r="G45" i="5"/>
  <c r="H45" i="5"/>
  <c r="I45" i="5"/>
  <c r="J45" i="5"/>
  <c r="K45" i="5"/>
  <c r="E46" i="5"/>
  <c r="F46" i="5"/>
  <c r="G46" i="5"/>
  <c r="H46" i="5"/>
  <c r="I46" i="5"/>
  <c r="J46" i="5"/>
  <c r="K46" i="5"/>
  <c r="E47" i="5"/>
  <c r="F47" i="5"/>
  <c r="G47" i="5"/>
  <c r="H47" i="5"/>
  <c r="I47" i="5"/>
  <c r="J47" i="5"/>
  <c r="K47" i="5"/>
  <c r="E48" i="5"/>
  <c r="F48" i="5"/>
  <c r="G48" i="5"/>
  <c r="H48" i="5"/>
  <c r="I48" i="5"/>
  <c r="J48" i="5"/>
  <c r="K48" i="5"/>
  <c r="E49" i="5"/>
  <c r="F49" i="5"/>
  <c r="G49" i="5"/>
  <c r="H49" i="5"/>
  <c r="I49" i="5"/>
  <c r="J49" i="5"/>
  <c r="K49" i="5"/>
  <c r="E50" i="5"/>
  <c r="F50" i="5"/>
  <c r="G50" i="5"/>
  <c r="H50" i="5"/>
  <c r="I50" i="5"/>
  <c r="J50" i="5"/>
  <c r="K50" i="5"/>
  <c r="E51" i="5"/>
  <c r="F51" i="5"/>
  <c r="G51" i="5"/>
  <c r="H51" i="5"/>
  <c r="I51" i="5"/>
  <c r="J51" i="5"/>
  <c r="K51" i="5"/>
  <c r="E52" i="5"/>
  <c r="F52" i="5"/>
  <c r="G52" i="5"/>
  <c r="H52" i="5"/>
  <c r="I52" i="5"/>
  <c r="J52" i="5"/>
  <c r="K52" i="5"/>
  <c r="E53" i="5"/>
  <c r="F53" i="5"/>
  <c r="G53" i="5"/>
  <c r="H53" i="5"/>
  <c r="I53" i="5"/>
  <c r="J53" i="5"/>
  <c r="K53" i="5"/>
  <c r="E54" i="5"/>
  <c r="F54" i="5"/>
  <c r="G54" i="5"/>
  <c r="H54" i="5"/>
  <c r="I54" i="5"/>
  <c r="J54" i="5"/>
  <c r="K54" i="5"/>
  <c r="E55" i="5"/>
  <c r="F55" i="5"/>
  <c r="G55" i="5"/>
  <c r="H55" i="5"/>
  <c r="I55" i="5"/>
  <c r="J55" i="5"/>
  <c r="K55" i="5"/>
  <c r="E59" i="5"/>
  <c r="F59" i="5"/>
  <c r="G59" i="5"/>
  <c r="H59" i="5"/>
  <c r="I59" i="5"/>
  <c r="J59" i="5"/>
  <c r="K59" i="5"/>
  <c r="E60" i="5"/>
  <c r="F60" i="5"/>
  <c r="G60" i="5"/>
  <c r="H60" i="5"/>
  <c r="I60" i="5"/>
  <c r="J60" i="5"/>
  <c r="K60" i="5"/>
  <c r="E61" i="5"/>
  <c r="F61" i="5"/>
  <c r="G61" i="5"/>
  <c r="H61" i="5"/>
  <c r="I61" i="5"/>
  <c r="J61" i="5"/>
  <c r="K61" i="5"/>
  <c r="E62" i="5"/>
  <c r="F62" i="5"/>
  <c r="G62" i="5"/>
  <c r="H62" i="5"/>
  <c r="I62" i="5"/>
  <c r="J62" i="5"/>
  <c r="K62" i="5"/>
  <c r="E63" i="5"/>
  <c r="F63" i="5"/>
  <c r="G63" i="5"/>
  <c r="H63" i="5"/>
  <c r="I63" i="5"/>
  <c r="J63" i="5"/>
  <c r="K63" i="5"/>
  <c r="E64" i="5"/>
  <c r="F64" i="5"/>
  <c r="G64" i="5"/>
  <c r="H64" i="5"/>
  <c r="I64" i="5"/>
  <c r="J64" i="5"/>
  <c r="K64" i="5"/>
  <c r="E65" i="5"/>
  <c r="F65" i="5"/>
  <c r="G65" i="5"/>
  <c r="H65" i="5"/>
  <c r="I65" i="5"/>
  <c r="J65" i="5"/>
  <c r="K65" i="5"/>
  <c r="E66" i="5"/>
  <c r="F66" i="5"/>
  <c r="G66" i="5"/>
  <c r="H66" i="5"/>
  <c r="I66" i="5"/>
  <c r="J66" i="5"/>
  <c r="K66" i="5"/>
  <c r="E67" i="5"/>
  <c r="F67" i="5"/>
  <c r="G67" i="5"/>
  <c r="H67" i="5"/>
  <c r="I67" i="5"/>
  <c r="J67" i="5"/>
  <c r="K67" i="5"/>
  <c r="E68" i="5"/>
  <c r="F68" i="5"/>
  <c r="G68" i="5"/>
  <c r="H68" i="5"/>
  <c r="I68" i="5"/>
  <c r="J68" i="5"/>
  <c r="K68" i="5"/>
  <c r="E69" i="5"/>
  <c r="F69" i="5"/>
  <c r="G69" i="5"/>
  <c r="H69" i="5"/>
  <c r="I69" i="5"/>
  <c r="J69" i="5"/>
  <c r="K69" i="5"/>
  <c r="E70" i="5"/>
  <c r="F70" i="5"/>
  <c r="G70" i="5"/>
  <c r="H70" i="5"/>
  <c r="I70" i="5"/>
  <c r="J70" i="5"/>
  <c r="K70" i="5"/>
  <c r="E71" i="5"/>
  <c r="F71" i="5"/>
  <c r="G71" i="5"/>
  <c r="H71" i="5"/>
  <c r="I71" i="5"/>
  <c r="J71" i="5"/>
  <c r="K71" i="5"/>
  <c r="E75" i="5"/>
  <c r="F75" i="5"/>
  <c r="G75" i="5"/>
  <c r="H75" i="5"/>
  <c r="I75" i="5"/>
  <c r="J75" i="5"/>
  <c r="K75" i="5"/>
  <c r="E76" i="5"/>
  <c r="F76" i="5"/>
  <c r="G76" i="5"/>
  <c r="H76" i="5"/>
  <c r="I76" i="5"/>
  <c r="J76" i="5"/>
  <c r="K76" i="5"/>
  <c r="E77" i="5"/>
  <c r="F77" i="5"/>
  <c r="G77" i="5"/>
  <c r="H77" i="5"/>
  <c r="I77" i="5"/>
  <c r="J77" i="5"/>
  <c r="K77" i="5"/>
  <c r="E78" i="5"/>
  <c r="F78" i="5"/>
  <c r="G78" i="5"/>
  <c r="H78" i="5"/>
  <c r="I78" i="5"/>
  <c r="J78" i="5"/>
  <c r="K78" i="5"/>
  <c r="E79" i="5"/>
  <c r="F79" i="5"/>
  <c r="G79" i="5"/>
  <c r="H79" i="5"/>
  <c r="I79" i="5"/>
  <c r="J79" i="5"/>
  <c r="K79" i="5"/>
  <c r="E80" i="5"/>
  <c r="F80" i="5"/>
  <c r="G80" i="5"/>
  <c r="H80" i="5"/>
  <c r="I80" i="5"/>
  <c r="J80" i="5"/>
  <c r="K80" i="5"/>
  <c r="E81" i="5"/>
  <c r="F81" i="5"/>
  <c r="G81" i="5"/>
  <c r="H81" i="5"/>
  <c r="I81" i="5"/>
  <c r="J81" i="5"/>
  <c r="K81" i="5"/>
  <c r="E82" i="5"/>
  <c r="F82" i="5"/>
  <c r="G82" i="5"/>
  <c r="H82" i="5"/>
  <c r="I82" i="5"/>
  <c r="J82" i="5"/>
  <c r="K82" i="5"/>
  <c r="E83" i="5"/>
  <c r="F83" i="5"/>
  <c r="G83" i="5"/>
  <c r="H83" i="5"/>
  <c r="I83" i="5"/>
  <c r="J83" i="5"/>
  <c r="K83" i="5"/>
  <c r="E84" i="5"/>
  <c r="F84" i="5"/>
  <c r="G84" i="5"/>
  <c r="H84" i="5"/>
  <c r="I84" i="5"/>
  <c r="J84" i="5"/>
  <c r="K84" i="5"/>
  <c r="E85" i="5"/>
  <c r="F85" i="5"/>
  <c r="G85" i="5"/>
  <c r="H85" i="5"/>
  <c r="I85" i="5"/>
  <c r="J85" i="5"/>
  <c r="K85" i="5"/>
  <c r="E86" i="5"/>
  <c r="F86" i="5"/>
  <c r="G86" i="5"/>
  <c r="H86" i="5"/>
  <c r="I86" i="5"/>
  <c r="J86" i="5"/>
  <c r="K86" i="5"/>
  <c r="E87" i="5"/>
  <c r="F87" i="5"/>
  <c r="G87" i="5"/>
  <c r="H87" i="5"/>
  <c r="I87" i="5"/>
  <c r="J87" i="5"/>
  <c r="K87" i="5"/>
  <c r="E91" i="5"/>
  <c r="F91" i="5"/>
  <c r="G91" i="5"/>
  <c r="H91" i="5"/>
  <c r="I91" i="5"/>
  <c r="J91" i="5"/>
  <c r="K91" i="5"/>
  <c r="E92" i="5"/>
  <c r="F92" i="5"/>
  <c r="G92" i="5"/>
  <c r="H92" i="5"/>
  <c r="I92" i="5"/>
  <c r="J92" i="5"/>
  <c r="K92" i="5"/>
  <c r="E93" i="5"/>
  <c r="F93" i="5"/>
  <c r="G93" i="5"/>
  <c r="H93" i="5"/>
  <c r="I93" i="5"/>
  <c r="J93" i="5"/>
  <c r="K93" i="5"/>
  <c r="E94" i="5"/>
  <c r="F94" i="5"/>
  <c r="G94" i="5"/>
  <c r="H94" i="5"/>
  <c r="I94" i="5"/>
  <c r="J94" i="5"/>
  <c r="K94" i="5"/>
  <c r="E95" i="5"/>
  <c r="F95" i="5"/>
  <c r="G95" i="5"/>
  <c r="H95" i="5"/>
  <c r="I95" i="5"/>
  <c r="J95" i="5"/>
  <c r="K95" i="5"/>
  <c r="E96" i="5"/>
  <c r="F96" i="5"/>
  <c r="G96" i="5"/>
  <c r="H96" i="5"/>
  <c r="I96" i="5"/>
  <c r="J96" i="5"/>
  <c r="K96" i="5"/>
  <c r="E97" i="5"/>
  <c r="F97" i="5"/>
  <c r="G97" i="5"/>
  <c r="H97" i="5"/>
  <c r="I97" i="5"/>
  <c r="J97" i="5"/>
  <c r="K97" i="5"/>
  <c r="E98" i="5"/>
  <c r="F98" i="5"/>
  <c r="G98" i="5"/>
  <c r="H98" i="5"/>
  <c r="I98" i="5"/>
  <c r="J98" i="5"/>
  <c r="K98" i="5"/>
  <c r="E99" i="5"/>
  <c r="F99" i="5"/>
  <c r="G99" i="5"/>
  <c r="H99" i="5"/>
  <c r="I99" i="5"/>
  <c r="J99" i="5"/>
  <c r="K99" i="5"/>
  <c r="E100" i="5"/>
  <c r="F100" i="5"/>
  <c r="G100" i="5"/>
  <c r="H100" i="5"/>
  <c r="I100" i="5"/>
  <c r="J100" i="5"/>
  <c r="K100" i="5"/>
  <c r="E101" i="5"/>
  <c r="F101" i="5"/>
  <c r="G101" i="5"/>
  <c r="H101" i="5"/>
  <c r="I101" i="5"/>
  <c r="J101" i="5"/>
  <c r="K101" i="5"/>
  <c r="E102" i="5"/>
  <c r="F102" i="5"/>
  <c r="G102" i="5"/>
  <c r="H102" i="5"/>
  <c r="I102" i="5"/>
  <c r="J102" i="5"/>
  <c r="K102" i="5"/>
  <c r="E103" i="5"/>
  <c r="F103" i="5"/>
  <c r="G103" i="5"/>
  <c r="H103" i="5"/>
  <c r="I103" i="5"/>
  <c r="J103" i="5"/>
  <c r="K103" i="5"/>
  <c r="E107" i="5"/>
  <c r="F107" i="5"/>
  <c r="G107" i="5"/>
  <c r="H107" i="5"/>
  <c r="I107" i="5"/>
  <c r="J107" i="5"/>
  <c r="K107" i="5"/>
  <c r="E108" i="5"/>
  <c r="F108" i="5"/>
  <c r="G108" i="5"/>
  <c r="H108" i="5"/>
  <c r="I108" i="5"/>
  <c r="J108" i="5"/>
  <c r="K108" i="5"/>
  <c r="E109" i="5"/>
  <c r="F109" i="5"/>
  <c r="G109" i="5"/>
  <c r="H109" i="5"/>
  <c r="I109" i="5"/>
  <c r="J109" i="5"/>
  <c r="K109" i="5"/>
  <c r="E110" i="5"/>
  <c r="F110" i="5"/>
  <c r="G110" i="5"/>
  <c r="H110" i="5"/>
  <c r="I110" i="5"/>
  <c r="J110" i="5"/>
  <c r="K110" i="5"/>
  <c r="E111" i="5"/>
  <c r="F111" i="5"/>
  <c r="G111" i="5"/>
  <c r="H111" i="5"/>
  <c r="I111" i="5"/>
  <c r="J111" i="5"/>
  <c r="K111" i="5"/>
  <c r="E112" i="5"/>
  <c r="F112" i="5"/>
  <c r="G112" i="5"/>
  <c r="H112" i="5"/>
  <c r="I112" i="5"/>
  <c r="J112" i="5"/>
  <c r="K112" i="5"/>
  <c r="E113" i="5"/>
  <c r="F113" i="5"/>
  <c r="G113" i="5"/>
  <c r="H113" i="5"/>
  <c r="I113" i="5"/>
  <c r="J113" i="5"/>
  <c r="K113" i="5"/>
  <c r="E114" i="5"/>
  <c r="F114" i="5"/>
  <c r="G114" i="5"/>
  <c r="H114" i="5"/>
  <c r="I114" i="5"/>
  <c r="J114" i="5"/>
  <c r="K114" i="5"/>
  <c r="E115" i="5"/>
  <c r="F115" i="5"/>
  <c r="G115" i="5"/>
  <c r="H115" i="5"/>
  <c r="I115" i="5"/>
  <c r="J115" i="5"/>
  <c r="K115" i="5"/>
  <c r="E116" i="5"/>
  <c r="F116" i="5"/>
  <c r="G116" i="5"/>
  <c r="H116" i="5"/>
  <c r="I116" i="5"/>
  <c r="J116" i="5"/>
  <c r="K116" i="5"/>
  <c r="E117" i="5"/>
  <c r="F117" i="5"/>
  <c r="G117" i="5"/>
  <c r="H117" i="5"/>
  <c r="I117" i="5"/>
  <c r="J117" i="5"/>
  <c r="K117" i="5"/>
  <c r="E118" i="5"/>
  <c r="F118" i="5"/>
  <c r="G118" i="5"/>
  <c r="H118" i="5"/>
  <c r="I118" i="5"/>
  <c r="J118" i="5"/>
  <c r="K118" i="5"/>
  <c r="E119" i="5"/>
  <c r="F119" i="5"/>
  <c r="G119" i="5"/>
  <c r="H119" i="5"/>
  <c r="I119" i="5"/>
  <c r="J119" i="5"/>
  <c r="K119" i="5"/>
  <c r="E123" i="5"/>
  <c r="F123" i="5"/>
  <c r="G123" i="5"/>
  <c r="H123" i="5"/>
  <c r="I123" i="5"/>
  <c r="J123" i="5"/>
  <c r="K123" i="5"/>
  <c r="E124" i="5"/>
  <c r="F124" i="5"/>
  <c r="G124" i="5"/>
  <c r="H124" i="5"/>
  <c r="I124" i="5"/>
  <c r="J124" i="5"/>
  <c r="K124" i="5"/>
  <c r="E125" i="5"/>
  <c r="F125" i="5"/>
  <c r="G125" i="5"/>
  <c r="H125" i="5"/>
  <c r="I125" i="5"/>
  <c r="J125" i="5"/>
  <c r="K125" i="5"/>
  <c r="E126" i="5"/>
  <c r="F126" i="5"/>
  <c r="G126" i="5"/>
  <c r="H126" i="5"/>
  <c r="I126" i="5"/>
  <c r="J126" i="5"/>
  <c r="K126" i="5"/>
  <c r="E127" i="5"/>
  <c r="F127" i="5"/>
  <c r="G127" i="5"/>
  <c r="H127" i="5"/>
  <c r="I127" i="5"/>
  <c r="J127" i="5"/>
  <c r="K127" i="5"/>
  <c r="E128" i="5"/>
  <c r="F128" i="5"/>
  <c r="G128" i="5"/>
  <c r="H128" i="5"/>
  <c r="I128" i="5"/>
  <c r="J128" i="5"/>
  <c r="K128" i="5"/>
  <c r="E129" i="5"/>
  <c r="F129" i="5"/>
  <c r="G129" i="5"/>
  <c r="H129" i="5"/>
  <c r="I129" i="5"/>
  <c r="J129" i="5"/>
  <c r="K129" i="5"/>
  <c r="E130" i="5"/>
  <c r="F130" i="5"/>
  <c r="G130" i="5"/>
  <c r="H130" i="5"/>
  <c r="I130" i="5"/>
  <c r="J130" i="5"/>
  <c r="K130" i="5"/>
  <c r="E131" i="5"/>
  <c r="F131" i="5"/>
  <c r="G131" i="5"/>
  <c r="H131" i="5"/>
  <c r="I131" i="5"/>
  <c r="J131" i="5"/>
  <c r="K131" i="5"/>
  <c r="E132" i="5"/>
  <c r="F132" i="5"/>
  <c r="G132" i="5"/>
  <c r="H132" i="5"/>
  <c r="I132" i="5"/>
  <c r="J132" i="5"/>
  <c r="K132" i="5"/>
  <c r="E133" i="5"/>
  <c r="F133" i="5"/>
  <c r="G133" i="5"/>
  <c r="H133" i="5"/>
  <c r="I133" i="5"/>
  <c r="J133" i="5"/>
  <c r="K133" i="5"/>
  <c r="E134" i="5"/>
  <c r="F134" i="5"/>
  <c r="G134" i="5"/>
  <c r="H134" i="5"/>
  <c r="I134" i="5"/>
  <c r="J134" i="5"/>
  <c r="K134" i="5"/>
  <c r="E135" i="5"/>
  <c r="F135" i="5"/>
  <c r="G135" i="5"/>
  <c r="H135" i="5"/>
  <c r="I135" i="5"/>
  <c r="J135" i="5"/>
  <c r="K135" i="5"/>
  <c r="E139" i="5"/>
  <c r="F139" i="5"/>
  <c r="G139" i="5"/>
  <c r="H139" i="5"/>
  <c r="I139" i="5"/>
  <c r="J139" i="5"/>
  <c r="K139" i="5"/>
  <c r="E140" i="5"/>
  <c r="F140" i="5"/>
  <c r="G140" i="5"/>
  <c r="H140" i="5"/>
  <c r="I140" i="5"/>
  <c r="J140" i="5"/>
  <c r="K140" i="5"/>
  <c r="E141" i="5"/>
  <c r="F141" i="5"/>
  <c r="G141" i="5"/>
  <c r="H141" i="5"/>
  <c r="I141" i="5"/>
  <c r="J141" i="5"/>
  <c r="K141" i="5"/>
  <c r="E142" i="5"/>
  <c r="F142" i="5"/>
  <c r="G142" i="5"/>
  <c r="H142" i="5"/>
  <c r="I142" i="5"/>
  <c r="J142" i="5"/>
  <c r="K142" i="5"/>
  <c r="E143" i="5"/>
  <c r="F143" i="5"/>
  <c r="G143" i="5"/>
  <c r="H143" i="5"/>
  <c r="I143" i="5"/>
  <c r="J143" i="5"/>
  <c r="K143" i="5"/>
  <c r="E144" i="5"/>
  <c r="F144" i="5"/>
  <c r="G144" i="5"/>
  <c r="H144" i="5"/>
  <c r="I144" i="5"/>
  <c r="J144" i="5"/>
  <c r="K144" i="5"/>
  <c r="E145" i="5"/>
  <c r="F145" i="5"/>
  <c r="G145" i="5"/>
  <c r="H145" i="5"/>
  <c r="I145" i="5"/>
  <c r="J145" i="5"/>
  <c r="K145" i="5"/>
  <c r="E146" i="5"/>
  <c r="F146" i="5"/>
  <c r="G146" i="5"/>
  <c r="H146" i="5"/>
  <c r="I146" i="5"/>
  <c r="J146" i="5"/>
  <c r="K146" i="5"/>
  <c r="E147" i="5"/>
  <c r="F147" i="5"/>
  <c r="G147" i="5"/>
  <c r="H147" i="5"/>
  <c r="I147" i="5"/>
  <c r="J147" i="5"/>
  <c r="K147" i="5"/>
  <c r="E148" i="5"/>
  <c r="F148" i="5"/>
  <c r="G148" i="5"/>
  <c r="H148" i="5"/>
  <c r="I148" i="5"/>
  <c r="J148" i="5"/>
  <c r="K148" i="5"/>
  <c r="E149" i="5"/>
  <c r="F149" i="5"/>
  <c r="G149" i="5"/>
  <c r="H149" i="5"/>
  <c r="I149" i="5"/>
  <c r="J149" i="5"/>
  <c r="K149" i="5"/>
  <c r="E150" i="5"/>
  <c r="F150" i="5"/>
  <c r="G150" i="5"/>
  <c r="H150" i="5"/>
  <c r="I150" i="5"/>
  <c r="J150" i="5"/>
  <c r="K150" i="5"/>
  <c r="E151" i="5"/>
  <c r="F151" i="5"/>
  <c r="G151" i="5"/>
  <c r="H151" i="5"/>
  <c r="I151" i="5"/>
  <c r="J151" i="5"/>
  <c r="K151" i="5"/>
  <c r="B156" i="5"/>
  <c r="G5" i="1"/>
  <c r="H5" i="1"/>
  <c r="F8" i="1"/>
  <c r="C9" i="1"/>
  <c r="I9" i="1"/>
  <c r="F10" i="1"/>
  <c r="G10" i="1"/>
  <c r="H10" i="1"/>
  <c r="D11" i="1"/>
  <c r="D12" i="1"/>
  <c r="D13" i="1"/>
  <c r="E13" i="1"/>
  <c r="E15" i="1"/>
  <c r="H15" i="1"/>
  <c r="I15" i="1"/>
  <c r="H16" i="1"/>
  <c r="C4" i="1"/>
  <c r="G4" i="1"/>
  <c r="F4" i="1"/>
  <c r="E4" i="1"/>
  <c r="M4" i="1"/>
  <c r="I5" i="1" s="1"/>
  <c r="E21" i="1"/>
  <c r="H23" i="1"/>
  <c r="F25" i="1"/>
  <c r="H25" i="1"/>
  <c r="I25" i="1"/>
  <c r="I27" i="1"/>
  <c r="C28" i="1"/>
  <c r="E28" i="1"/>
  <c r="C30" i="1"/>
  <c r="F30" i="1"/>
  <c r="E32" i="1"/>
  <c r="H32" i="1"/>
  <c r="I32" i="1"/>
  <c r="M22" i="1"/>
  <c r="M21" i="1"/>
  <c r="G37" i="1"/>
  <c r="C38" i="1"/>
  <c r="D39" i="1"/>
  <c r="E39" i="1"/>
  <c r="H39" i="1"/>
  <c r="I39" i="1"/>
  <c r="G40" i="1"/>
  <c r="H40" i="1"/>
  <c r="I40" i="1"/>
  <c r="C41" i="1"/>
  <c r="F41" i="1"/>
  <c r="C42" i="1"/>
  <c r="F43" i="1"/>
  <c r="G43" i="1"/>
  <c r="H43" i="1"/>
  <c r="I43" i="1"/>
  <c r="C44" i="1"/>
  <c r="E44" i="1"/>
  <c r="C45" i="1"/>
  <c r="D45" i="1"/>
  <c r="C46" i="1"/>
  <c r="D46" i="1"/>
  <c r="I46" i="1"/>
  <c r="E47" i="1"/>
  <c r="F47" i="1"/>
  <c r="H47" i="1"/>
  <c r="I47" i="1"/>
  <c r="E48" i="1"/>
  <c r="F48" i="1"/>
  <c r="G48" i="1"/>
  <c r="I36" i="1"/>
  <c r="H36" i="1"/>
  <c r="B9" i="5" s="1"/>
  <c r="M37" i="1"/>
  <c r="M36" i="1"/>
  <c r="F37" i="1" s="1"/>
  <c r="M55" i="1"/>
  <c r="M54" i="1"/>
  <c r="H54" i="1"/>
  <c r="D53" i="1"/>
  <c r="E53" i="1"/>
  <c r="F53" i="1"/>
  <c r="D54" i="1"/>
  <c r="G55" i="1"/>
  <c r="C56" i="1"/>
  <c r="H56" i="1"/>
  <c r="C57" i="1"/>
  <c r="D57" i="1"/>
  <c r="I59" i="1"/>
  <c r="D60" i="1"/>
  <c r="E60" i="1"/>
  <c r="F60" i="1"/>
  <c r="G62" i="1"/>
  <c r="H62" i="1"/>
  <c r="I62" i="1"/>
  <c r="F63" i="1"/>
  <c r="G63" i="1"/>
  <c r="I63" i="1"/>
  <c r="M53" i="1"/>
  <c r="C53" i="1" s="1"/>
  <c r="M119" i="1"/>
  <c r="C118" i="1" s="1"/>
  <c r="M101" i="1"/>
  <c r="D102" i="1" s="1"/>
  <c r="D69" i="1"/>
  <c r="E69" i="1"/>
  <c r="F69" i="1"/>
  <c r="C70" i="1"/>
  <c r="G71" i="1"/>
  <c r="H71" i="1"/>
  <c r="I71" i="1"/>
  <c r="C72" i="1"/>
  <c r="D72" i="1"/>
  <c r="E72" i="1"/>
  <c r="H72" i="1"/>
  <c r="F73" i="1"/>
  <c r="F74" i="1"/>
  <c r="G74" i="1"/>
  <c r="C75" i="1"/>
  <c r="D75" i="1"/>
  <c r="F75" i="1"/>
  <c r="G75" i="1"/>
  <c r="H75" i="1"/>
  <c r="F76" i="1"/>
  <c r="F77" i="1"/>
  <c r="H77" i="1"/>
  <c r="I77" i="1"/>
  <c r="C78" i="1"/>
  <c r="E78" i="1"/>
  <c r="F78" i="1"/>
  <c r="G78" i="1"/>
  <c r="D79" i="1"/>
  <c r="E80" i="1"/>
  <c r="G80" i="1"/>
  <c r="H80" i="1"/>
  <c r="I80" i="1"/>
  <c r="I68" i="1"/>
  <c r="H68" i="1"/>
  <c r="G68" i="1"/>
  <c r="M68" i="1"/>
  <c r="F70" i="1" s="1"/>
  <c r="C85" i="1"/>
  <c r="D86" i="1"/>
  <c r="E86" i="1"/>
  <c r="F86" i="1"/>
  <c r="G86" i="1"/>
  <c r="H86" i="1"/>
  <c r="C87" i="1"/>
  <c r="D87" i="1"/>
  <c r="I87" i="1"/>
  <c r="I88" i="1"/>
  <c r="C89" i="1"/>
  <c r="E89" i="1"/>
  <c r="F89" i="1"/>
  <c r="G89" i="1"/>
  <c r="I89" i="1"/>
  <c r="C90" i="1"/>
  <c r="G90" i="1"/>
  <c r="G91" i="1"/>
  <c r="H91" i="1"/>
  <c r="I91" i="1"/>
  <c r="D92" i="1"/>
  <c r="E92" i="1"/>
  <c r="F92" i="1"/>
  <c r="G92" i="1"/>
  <c r="D93" i="1"/>
  <c r="D94" i="1"/>
  <c r="F94" i="1"/>
  <c r="G94" i="1"/>
  <c r="H94" i="1"/>
  <c r="I94" i="1"/>
  <c r="C95" i="1"/>
  <c r="D95" i="1"/>
  <c r="H95" i="1"/>
  <c r="I96" i="1"/>
  <c r="I84" i="1"/>
  <c r="H84" i="1"/>
  <c r="G84" i="1"/>
  <c r="F84" i="1"/>
  <c r="E84" i="1"/>
  <c r="D84" i="1"/>
  <c r="M85" i="1"/>
  <c r="E85" i="1" s="1"/>
  <c r="M86" i="1"/>
  <c r="H87" i="1" s="1"/>
  <c r="M100" i="1"/>
  <c r="M118" i="1"/>
  <c r="M117" i="1"/>
  <c r="C100" i="1"/>
  <c r="D101" i="1"/>
  <c r="E101" i="1"/>
  <c r="F101" i="1"/>
  <c r="G101" i="1"/>
  <c r="H101" i="1"/>
  <c r="I101" i="1"/>
  <c r="C102" i="1"/>
  <c r="D103" i="1"/>
  <c r="E103" i="1"/>
  <c r="F103" i="1"/>
  <c r="G103" i="1"/>
  <c r="I103" i="1"/>
  <c r="C104" i="1"/>
  <c r="D104" i="1"/>
  <c r="F105" i="1"/>
  <c r="G105" i="1"/>
  <c r="H105" i="1"/>
  <c r="I105" i="1"/>
  <c r="C106" i="1"/>
  <c r="D106" i="1"/>
  <c r="E106" i="1"/>
  <c r="F106" i="1"/>
  <c r="G106" i="1"/>
  <c r="H107" i="1"/>
  <c r="I107" i="1"/>
  <c r="D108" i="1"/>
  <c r="E108" i="1"/>
  <c r="F108" i="1"/>
  <c r="H108" i="1"/>
  <c r="I108" i="1"/>
  <c r="C110" i="1"/>
  <c r="D110" i="1"/>
  <c r="E110" i="1"/>
  <c r="F110" i="1"/>
  <c r="G110" i="1"/>
  <c r="H110" i="1"/>
  <c r="I110" i="1"/>
  <c r="C111" i="1"/>
  <c r="D111" i="1"/>
  <c r="F112" i="1"/>
  <c r="G112" i="1"/>
  <c r="H112" i="1"/>
  <c r="H100" i="1"/>
  <c r="G100" i="1"/>
  <c r="F100" i="1"/>
  <c r="E100" i="1"/>
  <c r="C63" i="1" l="1"/>
  <c r="C60" i="1"/>
  <c r="G56" i="1"/>
  <c r="H53" i="1"/>
  <c r="D56" i="1"/>
  <c r="G58" i="1"/>
  <c r="I60" i="1"/>
  <c r="D63" i="1"/>
  <c r="F52" i="1"/>
  <c r="I53" i="1"/>
  <c r="F56" i="1"/>
  <c r="H58" i="1"/>
  <c r="C61" i="1"/>
  <c r="E63" i="1"/>
  <c r="E52" i="1"/>
  <c r="E54" i="1"/>
  <c r="I56" i="1"/>
  <c r="D59" i="1"/>
  <c r="F61" i="1"/>
  <c r="H63" i="1"/>
  <c r="I54" i="1"/>
  <c r="E57" i="1"/>
  <c r="G59" i="1"/>
  <c r="I61" i="1"/>
  <c r="D64" i="1"/>
  <c r="C55" i="1"/>
  <c r="F57" i="1"/>
  <c r="H59" i="1"/>
  <c r="C62" i="1"/>
  <c r="E64" i="1"/>
  <c r="F59" i="1"/>
  <c r="I55" i="1"/>
  <c r="H55" i="1"/>
  <c r="F62" i="1"/>
  <c r="D91" i="1"/>
  <c r="I85" i="1"/>
  <c r="D77" i="1"/>
  <c r="D74" i="1"/>
  <c r="C71" i="1"/>
  <c r="G52" i="1"/>
  <c r="E62" i="1"/>
  <c r="I58" i="1"/>
  <c r="F55" i="1"/>
  <c r="C39" i="1"/>
  <c r="I44" i="1"/>
  <c r="D47" i="1"/>
  <c r="F36" i="1"/>
  <c r="H41" i="1"/>
  <c r="I45" i="1"/>
  <c r="D48" i="1"/>
  <c r="G38" i="1"/>
  <c r="H46" i="1"/>
  <c r="E43" i="1"/>
  <c r="H38" i="1"/>
  <c r="C15" i="1"/>
  <c r="E8" i="1"/>
  <c r="H96" i="1"/>
  <c r="C94" i="1"/>
  <c r="E91" i="1"/>
  <c r="H88" i="1"/>
  <c r="C86" i="1"/>
  <c r="D80" i="1"/>
  <c r="E77" i="1"/>
  <c r="E74" i="1"/>
  <c r="F71" i="1"/>
  <c r="D52" i="1"/>
  <c r="G88" i="1"/>
  <c r="E96" i="1"/>
  <c r="G93" i="1"/>
  <c r="C91" i="1"/>
  <c r="F88" i="1"/>
  <c r="G85" i="1"/>
  <c r="H79" i="1"/>
  <c r="I76" i="1"/>
  <c r="C74" i="1"/>
  <c r="I70" i="1"/>
  <c r="H52" i="1"/>
  <c r="D62" i="1"/>
  <c r="F58" i="1"/>
  <c r="E55" i="1"/>
  <c r="E56" i="1"/>
  <c r="G46" i="1"/>
  <c r="I42" i="1"/>
  <c r="F38" i="1"/>
  <c r="H14" i="1"/>
  <c r="I7" i="1"/>
  <c r="C52" i="1"/>
  <c r="E59" i="1"/>
  <c r="C59" i="1"/>
  <c r="I93" i="1"/>
  <c r="D96" i="1"/>
  <c r="F93" i="1"/>
  <c r="I90" i="1"/>
  <c r="E88" i="1"/>
  <c r="F85" i="1"/>
  <c r="G79" i="1"/>
  <c r="H76" i="1"/>
  <c r="I73" i="1"/>
  <c r="G70" i="1"/>
  <c r="I52" i="1"/>
  <c r="H61" i="1"/>
  <c r="E58" i="1"/>
  <c r="D55" i="1"/>
  <c r="D36" i="1"/>
  <c r="F46" i="1"/>
  <c r="H42" i="1"/>
  <c r="E38" i="1"/>
  <c r="F14" i="1"/>
  <c r="F6" i="1"/>
  <c r="F96" i="1"/>
  <c r="C80" i="1"/>
  <c r="D118" i="1"/>
  <c r="I95" i="1"/>
  <c r="E93" i="1"/>
  <c r="H90" i="1"/>
  <c r="D88" i="1"/>
  <c r="F79" i="1"/>
  <c r="G76" i="1"/>
  <c r="H73" i="1"/>
  <c r="I64" i="1"/>
  <c r="G61" i="1"/>
  <c r="D58" i="1"/>
  <c r="G54" i="1"/>
  <c r="E36" i="1"/>
  <c r="E46" i="1"/>
  <c r="D42" i="1"/>
  <c r="D38" i="1"/>
  <c r="I13" i="1"/>
  <c r="C93" i="1"/>
  <c r="F90" i="1"/>
  <c r="C68" i="1"/>
  <c r="D70" i="1"/>
  <c r="F72" i="1"/>
  <c r="H74" i="1"/>
  <c r="C77" i="1"/>
  <c r="E79" i="1"/>
  <c r="E68" i="1"/>
  <c r="E70" i="1"/>
  <c r="G72" i="1"/>
  <c r="I74" i="1"/>
  <c r="H70" i="1"/>
  <c r="C73" i="1"/>
  <c r="E75" i="1"/>
  <c r="G77" i="1"/>
  <c r="I79" i="1"/>
  <c r="D71" i="1"/>
  <c r="C69" i="1"/>
  <c r="E71" i="1"/>
  <c r="G73" i="1"/>
  <c r="I75" i="1"/>
  <c r="D78" i="1"/>
  <c r="F80" i="1"/>
  <c r="C79" i="1"/>
  <c r="E76" i="1"/>
  <c r="E73" i="1"/>
  <c r="I69" i="1"/>
  <c r="G64" i="1"/>
  <c r="I57" i="1"/>
  <c r="H64" i="1"/>
  <c r="E61" i="1"/>
  <c r="C58" i="1"/>
  <c r="F54" i="1"/>
  <c r="G95" i="1"/>
  <c r="D61" i="1"/>
  <c r="I86" i="1"/>
  <c r="D89" i="1"/>
  <c r="F91" i="1"/>
  <c r="H93" i="1"/>
  <c r="C96" i="1"/>
  <c r="D85" i="1"/>
  <c r="F87" i="1"/>
  <c r="H89" i="1"/>
  <c r="C92" i="1"/>
  <c r="E94" i="1"/>
  <c r="G96" i="1"/>
  <c r="H85" i="1"/>
  <c r="C88" i="1"/>
  <c r="F95" i="1"/>
  <c r="I92" i="1"/>
  <c r="E90" i="1"/>
  <c r="G87" i="1"/>
  <c r="D68" i="1"/>
  <c r="I78" i="1"/>
  <c r="D76" i="1"/>
  <c r="D73" i="1"/>
  <c r="H69" i="1"/>
  <c r="F64" i="1"/>
  <c r="H60" i="1"/>
  <c r="H57" i="1"/>
  <c r="C54" i="1"/>
  <c r="I48" i="1"/>
  <c r="G45" i="1"/>
  <c r="E41" i="1"/>
  <c r="C37" i="1"/>
  <c r="D6" i="1"/>
  <c r="G8" i="1"/>
  <c r="I10" i="1"/>
  <c r="E6" i="1"/>
  <c r="H8" i="1"/>
  <c r="G6" i="1"/>
  <c r="H6" i="1"/>
  <c r="D9" i="1"/>
  <c r="F11" i="1"/>
  <c r="H13" i="1"/>
  <c r="C16" i="1"/>
  <c r="I6" i="1"/>
  <c r="E9" i="1"/>
  <c r="G11" i="1"/>
  <c r="C7" i="1"/>
  <c r="F9" i="1"/>
  <c r="H11" i="1"/>
  <c r="C14" i="1"/>
  <c r="E16" i="1"/>
  <c r="F7" i="1"/>
  <c r="D7" i="1"/>
  <c r="G9" i="1"/>
  <c r="I11" i="1"/>
  <c r="D14" i="1"/>
  <c r="F16" i="1"/>
  <c r="C5" i="1"/>
  <c r="E7" i="1"/>
  <c r="H9" i="1"/>
  <c r="C12" i="1"/>
  <c r="E14" i="1"/>
  <c r="G16" i="1"/>
  <c r="E5" i="1"/>
  <c r="H7" i="1"/>
  <c r="C10" i="1"/>
  <c r="E12" i="1"/>
  <c r="G14" i="1"/>
  <c r="I16" i="1"/>
  <c r="C8" i="1"/>
  <c r="F12" i="1"/>
  <c r="F15" i="1"/>
  <c r="D8" i="1"/>
  <c r="G12" i="1"/>
  <c r="G15" i="1"/>
  <c r="I8" i="1"/>
  <c r="C13" i="1"/>
  <c r="D16" i="1"/>
  <c r="D5" i="1"/>
  <c r="D10" i="1"/>
  <c r="F13" i="1"/>
  <c r="I4" i="1"/>
  <c r="F5" i="1"/>
  <c r="E10" i="1"/>
  <c r="G13" i="1"/>
  <c r="H4" i="1"/>
  <c r="C6" i="1"/>
  <c r="C11" i="1"/>
  <c r="I14" i="1"/>
  <c r="G7" i="1"/>
  <c r="E11" i="1"/>
  <c r="D15" i="1"/>
  <c r="I12" i="1"/>
  <c r="C84" i="1"/>
  <c r="E95" i="1"/>
  <c r="H92" i="1"/>
  <c r="D90" i="1"/>
  <c r="E87" i="1"/>
  <c r="F68" i="1"/>
  <c r="H78" i="1"/>
  <c r="C76" i="1"/>
  <c r="I72" i="1"/>
  <c r="G69" i="1"/>
  <c r="C64" i="1"/>
  <c r="G60" i="1"/>
  <c r="G57" i="1"/>
  <c r="G53" i="1"/>
  <c r="H48" i="1"/>
  <c r="F45" i="1"/>
  <c r="D41" i="1"/>
  <c r="G21" i="1"/>
  <c r="G24" i="1"/>
  <c r="D21" i="1"/>
  <c r="D28" i="1"/>
  <c r="F21" i="1"/>
  <c r="D23" i="1"/>
  <c r="D30" i="1"/>
  <c r="E23" i="1"/>
  <c r="E30" i="1"/>
  <c r="F23" i="1"/>
  <c r="F32" i="1"/>
  <c r="G23" i="1"/>
  <c r="G32" i="1"/>
  <c r="G25" i="1"/>
  <c r="C26" i="1"/>
  <c r="H27" i="1"/>
  <c r="C21" i="1"/>
  <c r="G30" i="1"/>
  <c r="D4" i="1"/>
  <c r="H12" i="1"/>
  <c r="D43" i="1"/>
  <c r="F40" i="1"/>
  <c r="E37" i="1"/>
  <c r="G39" i="1"/>
  <c r="I41" i="1"/>
  <c r="D44" i="1"/>
  <c r="H37" i="1"/>
  <c r="C40" i="1"/>
  <c r="E42" i="1"/>
  <c r="G44" i="1"/>
  <c r="I37" i="1"/>
  <c r="D40" i="1"/>
  <c r="F42" i="1"/>
  <c r="H44" i="1"/>
  <c r="C48" i="1"/>
  <c r="H45" i="1"/>
  <c r="C43" i="1"/>
  <c r="E40" i="1"/>
  <c r="D37" i="1"/>
  <c r="I112" i="1"/>
  <c r="G108" i="1"/>
  <c r="E104" i="1"/>
  <c r="C101" i="1"/>
  <c r="F104" i="1"/>
  <c r="C36" i="1"/>
  <c r="G47" i="1"/>
  <c r="E45" i="1"/>
  <c r="G42" i="1"/>
  <c r="F39" i="1"/>
  <c r="E112" i="1"/>
  <c r="C108" i="1"/>
  <c r="H103" i="1"/>
  <c r="G36" i="1"/>
  <c r="C47" i="1"/>
  <c r="F44" i="1"/>
  <c r="G41" i="1"/>
  <c r="I38" i="1"/>
  <c r="I122" i="1"/>
  <c r="D32" i="1"/>
  <c r="I29" i="1"/>
  <c r="G27" i="1"/>
  <c r="E25" i="1"/>
  <c r="C23" i="1"/>
  <c r="C32" i="1"/>
  <c r="H29" i="1"/>
  <c r="F27" i="1"/>
  <c r="D25" i="1"/>
  <c r="I22" i="1"/>
  <c r="D27" i="1"/>
  <c r="I24" i="1"/>
  <c r="G22" i="1"/>
  <c r="H22" i="1"/>
  <c r="F29" i="1"/>
  <c r="C20" i="1"/>
  <c r="G31" i="1"/>
  <c r="E29" i="1"/>
  <c r="C27" i="1"/>
  <c r="H24" i="1"/>
  <c r="F22" i="1"/>
  <c r="C25" i="1"/>
  <c r="H31" i="1"/>
  <c r="D20" i="1"/>
  <c r="F31" i="1"/>
  <c r="D29" i="1"/>
  <c r="I26" i="1"/>
  <c r="E22" i="1"/>
  <c r="E20" i="1"/>
  <c r="E31" i="1"/>
  <c r="C29" i="1"/>
  <c r="H26" i="1"/>
  <c r="F24" i="1"/>
  <c r="D22" i="1"/>
  <c r="E27" i="1"/>
  <c r="F20" i="1"/>
  <c r="D31" i="1"/>
  <c r="I28" i="1"/>
  <c r="G26" i="1"/>
  <c r="E24" i="1"/>
  <c r="C22" i="1"/>
  <c r="G20" i="1"/>
  <c r="C31" i="1"/>
  <c r="H28" i="1"/>
  <c r="F26" i="1"/>
  <c r="D24" i="1"/>
  <c r="I21" i="1"/>
  <c r="I31" i="1"/>
  <c r="H20" i="1"/>
  <c r="I30" i="1"/>
  <c r="G28" i="1"/>
  <c r="E26" i="1"/>
  <c r="C24" i="1"/>
  <c r="H21" i="1"/>
  <c r="G29" i="1"/>
  <c r="I20" i="1"/>
  <c r="H30" i="1"/>
  <c r="F28" i="1"/>
  <c r="D26" i="1"/>
  <c r="I23" i="1"/>
  <c r="G120" i="1"/>
  <c r="H117" i="1"/>
  <c r="G117" i="1"/>
  <c r="F117" i="1"/>
  <c r="F120" i="1"/>
  <c r="I124" i="1"/>
  <c r="F122" i="1"/>
  <c r="E117" i="1"/>
  <c r="F124" i="1"/>
  <c r="D125" i="1"/>
  <c r="F127" i="1"/>
  <c r="E127" i="1"/>
  <c r="D120" i="1"/>
  <c r="C120" i="1"/>
  <c r="I119" i="1"/>
  <c r="H119" i="1"/>
  <c r="E124" i="1"/>
  <c r="H128" i="1"/>
  <c r="C117" i="1"/>
  <c r="E126" i="1"/>
  <c r="E119" i="1"/>
  <c r="D126" i="1"/>
  <c r="D119" i="1"/>
  <c r="C126" i="1"/>
  <c r="C119" i="1"/>
  <c r="I125" i="1"/>
  <c r="E121" i="1"/>
  <c r="I118" i="1"/>
  <c r="D116" i="1"/>
  <c r="E116" i="1"/>
  <c r="F116" i="1"/>
  <c r="G116" i="1"/>
  <c r="I126" i="1"/>
  <c r="I116" i="1"/>
  <c r="I128" i="1"/>
  <c r="C122" i="1"/>
  <c r="D124" i="1"/>
  <c r="C124" i="1"/>
  <c r="I123" i="1"/>
  <c r="H123" i="1"/>
  <c r="H118" i="1"/>
  <c r="H122" i="1"/>
  <c r="G122" i="1"/>
  <c r="C127" i="1"/>
  <c r="H116" i="1"/>
  <c r="E122" i="1"/>
  <c r="D122" i="1"/>
  <c r="G119" i="1"/>
  <c r="F126" i="1"/>
  <c r="F119" i="1"/>
  <c r="E120" i="1"/>
  <c r="G121" i="1"/>
  <c r="F121" i="1"/>
  <c r="D128" i="1"/>
  <c r="G123" i="1"/>
  <c r="C128" i="1"/>
  <c r="H125" i="1"/>
  <c r="F123" i="1"/>
  <c r="D121" i="1"/>
  <c r="I127" i="1"/>
  <c r="G125" i="1"/>
  <c r="E123" i="1"/>
  <c r="C121" i="1"/>
  <c r="G118" i="1"/>
  <c r="C125" i="1"/>
  <c r="D127" i="1"/>
  <c r="H124" i="1"/>
  <c r="G124" i="1"/>
  <c r="H126" i="1"/>
  <c r="G126" i="1"/>
  <c r="D117" i="1"/>
  <c r="I121" i="1"/>
  <c r="G128" i="1"/>
  <c r="H121" i="1"/>
  <c r="F128" i="1"/>
  <c r="I117" i="1"/>
  <c r="E128" i="1"/>
  <c r="H127" i="1"/>
  <c r="F125" i="1"/>
  <c r="D123" i="1"/>
  <c r="I120" i="1"/>
  <c r="F118" i="1"/>
  <c r="C116" i="1"/>
  <c r="G127" i="1"/>
  <c r="E125" i="1"/>
  <c r="C123" i="1"/>
  <c r="H120" i="1"/>
  <c r="E118" i="1"/>
  <c r="I100" i="1"/>
  <c r="D112" i="1"/>
  <c r="E105" i="1"/>
  <c r="H109" i="1"/>
  <c r="I111" i="1"/>
  <c r="H102" i="1"/>
  <c r="H111" i="1"/>
  <c r="F109" i="1"/>
  <c r="D107" i="1"/>
  <c r="I104" i="1"/>
  <c r="G102" i="1"/>
  <c r="C103" i="1"/>
  <c r="D105" i="1"/>
  <c r="C105" i="1"/>
  <c r="G111" i="1"/>
  <c r="E109" i="1"/>
  <c r="C107" i="1"/>
  <c r="H104" i="1"/>
  <c r="F102" i="1"/>
  <c r="G107" i="1"/>
  <c r="F107" i="1"/>
  <c r="G109" i="1"/>
  <c r="F111" i="1"/>
  <c r="D109" i="1"/>
  <c r="I106" i="1"/>
  <c r="G104" i="1"/>
  <c r="E102" i="1"/>
  <c r="I109" i="1"/>
  <c r="C112" i="1"/>
  <c r="I102" i="1"/>
  <c r="E107" i="1"/>
  <c r="D100" i="1"/>
  <c r="E111" i="1"/>
  <c r="C109" i="1"/>
  <c r="H106" i="1"/>
  <c r="N5" i="5" l="1" a="1"/>
  <c r="N5" i="5" s="1"/>
  <c r="D5" i="5" a="1"/>
  <c r="D5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<sst xmlns="http://schemas.openxmlformats.org/spreadsheetml/2006/main" count="232" uniqueCount="83">
  <si>
    <t>Kendt lambda</t>
  </si>
  <si>
    <t>Kendt tykkelse</t>
  </si>
  <si>
    <t>Lambda hvortil vi ønsker at kende tykkelse</t>
  </si>
  <si>
    <t xml:space="preserve">Resultatet </t>
  </si>
  <si>
    <t>λ=41</t>
  </si>
  <si>
    <t>λ=38</t>
  </si>
  <si>
    <t>λ=35</t>
  </si>
  <si>
    <t>λ=34</t>
  </si>
  <si>
    <t>λ=33</t>
  </si>
  <si>
    <t>λ=31</t>
  </si>
  <si>
    <t>λ=22</t>
  </si>
  <si>
    <t>Gulvvarme i betondæk</t>
  </si>
  <si>
    <t>Uden gulvvarme i betondæk</t>
  </si>
  <si>
    <t>Uden gulvvarme i betondæk med randonsugeplade</t>
  </si>
  <si>
    <t xml:space="preserve">Gulvvarme i betondæk med radonsugeplade </t>
  </si>
  <si>
    <t>Med gulvvarme</t>
  </si>
  <si>
    <t>Uden gulvvarme</t>
  </si>
  <si>
    <t>Let terrændæk</t>
  </si>
  <si>
    <t>BETON</t>
  </si>
  <si>
    <t>Gulvvarme i let terrændæk</t>
  </si>
  <si>
    <t>Uden gulvvarme i let terrændæk</t>
  </si>
  <si>
    <t>14mm parket (isolans = 0,108)</t>
  </si>
  <si>
    <t>Rsi (Isolans = 0,170)</t>
  </si>
  <si>
    <t>22mm spånplade (Isolans = 0,122</t>
  </si>
  <si>
    <t>Rj (Isolans)</t>
  </si>
  <si>
    <t>OBS: Bæreevne ved letteterrændæk mindskes ved brug af radonplade</t>
  </si>
  <si>
    <t xml:space="preserve">Gulvvarme i let terrændæk med radonsugeplade </t>
  </si>
  <si>
    <t>Isolans</t>
  </si>
  <si>
    <t>mm</t>
  </si>
  <si>
    <t xml:space="preserve">50mm Radonsugeplade + Tek. Inst. (reelt 20mm) </t>
  </si>
  <si>
    <t>Delelementer</t>
  </si>
  <si>
    <t xml:space="preserve">Uden gulvvarme i let terrændæk med radonsugeplade </t>
  </si>
  <si>
    <t xml:space="preserve">Udregninger for R-værdien (Isolansen) </t>
  </si>
  <si>
    <t>Rj</t>
  </si>
  <si>
    <t xml:space="preserve">Rsi </t>
  </si>
  <si>
    <t>Parketgulv</t>
  </si>
  <si>
    <t>Beton</t>
  </si>
  <si>
    <t>Rsi</t>
  </si>
  <si>
    <t xml:space="preserve">Radonsugeplade + Tek. Inst. (Reelt 50mm) </t>
  </si>
  <si>
    <t>Gulvvarmeplade (Reelt 30mm)</t>
  </si>
  <si>
    <t>Spånplade</t>
  </si>
  <si>
    <t xml:space="preserve">Let terrændæk med gulvvarme </t>
  </si>
  <si>
    <t xml:space="preserve">Terrændæk med beton og gulvvarme </t>
  </si>
  <si>
    <r>
      <t xml:space="preserve">Terrændæk med beton </t>
    </r>
    <r>
      <rPr>
        <b/>
        <u/>
        <sz val="11"/>
        <color theme="1"/>
        <rFont val="Calibri"/>
        <family val="2"/>
        <scheme val="minor"/>
      </rPr>
      <t>uden</t>
    </r>
    <r>
      <rPr>
        <b/>
        <sz val="11"/>
        <color theme="1"/>
        <rFont val="Calibri"/>
        <family val="2"/>
        <scheme val="minor"/>
      </rPr>
      <t xml:space="preserve"> gulvvarme </t>
    </r>
  </si>
  <si>
    <r>
      <t xml:space="preserve">Terrændæk med beton, radonsugeplade og </t>
    </r>
    <r>
      <rPr>
        <b/>
        <u/>
        <sz val="11"/>
        <color theme="1"/>
        <rFont val="Calibri"/>
        <family val="2"/>
        <scheme val="minor"/>
      </rPr>
      <t>ingen</t>
    </r>
    <r>
      <rPr>
        <b/>
        <sz val="11"/>
        <color theme="1"/>
        <rFont val="Calibri"/>
        <family val="2"/>
        <scheme val="minor"/>
      </rPr>
      <t xml:space="preserve"> gulvvarme </t>
    </r>
  </si>
  <si>
    <t>Terrændæk med beton, radonsugeplade og gulvvarme</t>
  </si>
  <si>
    <r>
      <t xml:space="preserve">Let terrændæk </t>
    </r>
    <r>
      <rPr>
        <b/>
        <u/>
        <sz val="11"/>
        <color theme="1"/>
        <rFont val="Calibri"/>
        <family val="2"/>
        <scheme val="minor"/>
      </rPr>
      <t>uden</t>
    </r>
    <r>
      <rPr>
        <b/>
        <sz val="11"/>
        <color theme="1"/>
        <rFont val="Calibri"/>
        <family val="2"/>
        <scheme val="minor"/>
      </rPr>
      <t xml:space="preserve"> gulvvarme </t>
    </r>
  </si>
  <si>
    <t xml:space="preserve">Let terrændæk med radonsugeplade og gulvvarme </t>
  </si>
  <si>
    <r>
      <t xml:space="preserve">Let terrændæk med radonsugeplade og </t>
    </r>
    <r>
      <rPr>
        <b/>
        <u/>
        <sz val="11"/>
        <color theme="1"/>
        <rFont val="Calibri"/>
        <family val="2"/>
        <scheme val="minor"/>
      </rPr>
      <t>ingen</t>
    </r>
    <r>
      <rPr>
        <b/>
        <sz val="11"/>
        <color theme="1"/>
        <rFont val="Calibri"/>
        <family val="2"/>
        <scheme val="minor"/>
      </rPr>
      <t xml:space="preserve"> gulvvarme </t>
    </r>
  </si>
  <si>
    <t>Uden radonsugeplade</t>
  </si>
  <si>
    <t>Med radonsugeplade</t>
  </si>
  <si>
    <t>Med Gulvvarme</t>
  </si>
  <si>
    <t>Uden Gulvvarme</t>
  </si>
  <si>
    <t xml:space="preserve">Med Radonsugeplade </t>
  </si>
  <si>
    <t xml:space="preserve">Uden Radonsugeplade </t>
  </si>
  <si>
    <t>Type terrændæk</t>
  </si>
  <si>
    <t>Gulvvarme</t>
  </si>
  <si>
    <t>Ja</t>
  </si>
  <si>
    <t>Nej</t>
  </si>
  <si>
    <t xml:space="preserve">Højde tilgængelig </t>
  </si>
  <si>
    <t>Radonsugeplade</t>
  </si>
  <si>
    <t>Højde tilgængelig</t>
  </si>
  <si>
    <t>Til tabelopslag</t>
  </si>
  <si>
    <t xml:space="preserve">Højde </t>
  </si>
  <si>
    <t>Din valgte terrændækstabel</t>
  </si>
  <si>
    <t xml:space="preserve">Lambda værdi </t>
  </si>
  <si>
    <t xml:space="preserve">lambda værdi </t>
  </si>
  <si>
    <t>Konvertering mellem rå produktmængder</t>
  </si>
  <si>
    <t>Tilgang: (200/31)*38</t>
  </si>
  <si>
    <t>Produkt</t>
  </si>
  <si>
    <t>Lambda</t>
  </si>
  <si>
    <t xml:space="preserve">Indtast i de orange felter </t>
  </si>
  <si>
    <t xml:space="preserve">Endelig U-værdi ud fra dine valg </t>
  </si>
  <si>
    <t>Terrændæk tabelopslag</t>
  </si>
  <si>
    <t>Jackopor® Flamingo® (60 kPa)</t>
  </si>
  <si>
    <t>Jackopor® Flamingo® (250kPa)</t>
  </si>
  <si>
    <t>Jackopor® Flamingo® (300kPa)</t>
  </si>
  <si>
    <t>BEWI Super EPS (60kPa)</t>
  </si>
  <si>
    <t>BEWI Super EPS (150kPa)</t>
  </si>
  <si>
    <t>GreenLine Super EPS og BEWI Super EPS (80kPa)</t>
  </si>
  <si>
    <t>GreenLine og Jackopor® Flamingo® (150kPa)</t>
  </si>
  <si>
    <t>GreenLine og Jackopor® Flamingo® (80kPa)</t>
  </si>
  <si>
    <t>Terrændæk med beton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</si>
</sst>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mm&quot;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0" xfId="0" applyFill="1"/>
    <xf numFmtId="0" fontId="0" fillId="0" borderId="4" xfId="0" applyBorder="1"/>
    <xf numFmtId="2" fontId="0" fillId="0" borderId="5" xfId="0" applyNumberFormat="1" applyBorder="1"/>
    <xf numFmtId="0" fontId="0" fillId="0" borderId="6" xfId="0" applyBorder="1"/>
    <xf numFmtId="2" fontId="0" fillId="0" borderId="7" xfId="0" applyNumberFormat="1" applyBorder="1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3" xfId="0" applyBorder="1"/>
    <xf numFmtId="0" fontId="0" fillId="0" borderId="8" xfId="0" applyBorder="1"/>
    <xf numFmtId="0" fontId="0" fillId="2" borderId="7" xfId="0" applyFill="1" applyBorder="1"/>
    <xf numFmtId="0" fontId="0" fillId="2" borderId="6" xfId="0" applyFill="1" applyBorder="1"/>
    <xf numFmtId="0" fontId="0" fillId="0" borderId="14" xfId="0" applyBorder="1"/>
    <xf numFmtId="0" fontId="0" fillId="4" borderId="14" xfId="0" applyFill="1" applyBorder="1"/>
    <xf numFmtId="2" fontId="0" fillId="0" borderId="14" xfId="0" applyNumberFormat="1" applyBorder="1"/>
    <xf numFmtId="0" fontId="0" fillId="4" borderId="15" xfId="0" applyFill="1" applyBorder="1"/>
    <xf numFmtId="0" fontId="0" fillId="4" borderId="15" xfId="0" applyFill="1" applyBorder="1" applyAlignment="1">
      <alignment horizontal="right"/>
    </xf>
    <xf numFmtId="0" fontId="0" fillId="4" borderId="18" xfId="0" applyFill="1" applyBorder="1" applyAlignment="1">
      <alignment horizontal="right"/>
    </xf>
    <xf numFmtId="164" fontId="0" fillId="4" borderId="19" xfId="0" applyNumberFormat="1" applyFill="1" applyBorder="1"/>
    <xf numFmtId="164" fontId="0" fillId="4" borderId="21" xfId="0" applyNumberFormat="1" applyFill="1" applyBorder="1"/>
    <xf numFmtId="2" fontId="0" fillId="0" borderId="22" xfId="0" applyNumberFormat="1" applyBorder="1"/>
    <xf numFmtId="2" fontId="0" fillId="0" borderId="23" xfId="0" applyNumberFormat="1" applyBorder="1"/>
    <xf numFmtId="2" fontId="0" fillId="5" borderId="14" xfId="0" applyNumberFormat="1" applyFill="1" applyBorder="1"/>
    <xf numFmtId="2" fontId="0" fillId="2" borderId="14" xfId="0" applyNumberFormat="1" applyFill="1" applyBorder="1"/>
    <xf numFmtId="165" fontId="0" fillId="0" borderId="14" xfId="0" applyNumberFormat="1" applyBorder="1"/>
    <xf numFmtId="1" fontId="0" fillId="0" borderId="14" xfId="0" applyNumberFormat="1" applyBorder="1"/>
    <xf numFmtId="0" fontId="3" fillId="0" borderId="0" xfId="0" applyFont="1"/>
    <xf numFmtId="0" fontId="2" fillId="0" borderId="0" xfId="0" applyFont="1"/>
    <xf numFmtId="2" fontId="0" fillId="0" borderId="0" xfId="0" applyNumberFormat="1"/>
    <xf numFmtId="0" fontId="0" fillId="0" borderId="26" xfId="0" applyBorder="1"/>
    <xf numFmtId="0" fontId="0" fillId="4" borderId="27" xfId="0" applyFill="1" applyBorder="1"/>
    <xf numFmtId="0" fontId="0" fillId="4" borderId="28" xfId="0" applyFill="1" applyBorder="1" applyAlignment="1">
      <alignment horizontal="right"/>
    </xf>
    <xf numFmtId="0" fontId="0" fillId="4" borderId="29" xfId="0" applyFill="1" applyBorder="1" applyAlignment="1">
      <alignment horizontal="right"/>
    </xf>
    <xf numFmtId="0" fontId="0" fillId="0" borderId="21" xfId="0" applyBorder="1"/>
    <xf numFmtId="0" fontId="0" fillId="4" borderId="17" xfId="0" applyFill="1" applyBorder="1" applyAlignment="1">
      <alignment horizontal="right"/>
    </xf>
    <xf numFmtId="2" fontId="0" fillId="0" borderId="26" xfId="0" applyNumberFormat="1" applyBorder="1"/>
    <xf numFmtId="0" fontId="1" fillId="0" borderId="3" xfId="0" applyFont="1" applyBorder="1"/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6" borderId="27" xfId="0" applyFont="1" applyFill="1" applyBorder="1"/>
    <xf numFmtId="0" fontId="1" fillId="6" borderId="29" xfId="0" applyFont="1" applyFill="1" applyBorder="1"/>
    <xf numFmtId="0" fontId="0" fillId="0" borderId="19" xfId="0" applyBorder="1"/>
    <xf numFmtId="0" fontId="0" fillId="0" borderId="20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17" xfId="0" applyBorder="1"/>
    <xf numFmtId="0" fontId="0" fillId="0" borderId="18" xfId="0" applyBorder="1" applyAlignment="1">
      <alignment horizontal="right"/>
    </xf>
    <xf numFmtId="0" fontId="0" fillId="4" borderId="17" xfId="0" applyFill="1" applyBorder="1"/>
    <xf numFmtId="0" fontId="0" fillId="7" borderId="1" xfId="0" applyFill="1" applyBorder="1" applyAlignment="1" applyProtection="1">
      <alignment horizontal="center"/>
      <protection locked="0"/>
    </xf>
    <xf numFmtId="0" fontId="0" fillId="7" borderId="10" xfId="0" applyFill="1" applyBorder="1" applyProtection="1">
      <protection locked="0"/>
    </xf>
    <xf numFmtId="0" fontId="0" fillId="7" borderId="9" xfId="0" applyFill="1" applyBorder="1" applyProtection="1">
      <protection locked="0"/>
    </xf>
    <xf numFmtId="0" fontId="0" fillId="7" borderId="11" xfId="0" applyFill="1" applyBorder="1" applyProtection="1">
      <protection locked="0"/>
    </xf>
    <xf numFmtId="0" fontId="2" fillId="0" borderId="1" xfId="0" applyFont="1" applyBorder="1"/>
    <xf numFmtId="0" fontId="0" fillId="0" borderId="30" xfId="0" applyBorder="1"/>
    <xf numFmtId="164" fontId="0" fillId="0" borderId="0" xfId="0" applyNumberFormat="1"/>
    <xf numFmtId="2" fontId="0" fillId="0" borderId="20" xfId="0" applyNumberFormat="1" applyBorder="1"/>
    <xf numFmtId="0" fontId="0" fillId="2" borderId="19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7" fillId="7" borderId="12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" xfId="0" builtinId="0"/>
  </cellStyles>
  <dxfs count="2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8"/>
  <sheetViews>
    <sheetView zoomScale="55" zoomScaleNormal="55" workbookViewId="0">
      <selection activeCell="Q21" sqref="Q21"/>
    </sheetView>
  </sheetViews>
  <sheetFormatPr defaultRowHeight="15" x14ac:dyDescent="0.25"/>
  <cols>
    <col min="1" max="1" width="14.42578125" customWidth="1"/>
    <col min="2" max="9" width="10.7109375" customWidth="1"/>
    <col min="10" max="10" width="20.7109375" bestFit="1" customWidth="1"/>
    <col min="11" max="11" width="41.42578125" customWidth="1"/>
    <col min="12" max="13" width="10.7109375" customWidth="1"/>
    <col min="14" max="14" width="5.7109375" customWidth="1"/>
    <col min="15" max="15" width="26.85546875" bestFit="1" customWidth="1"/>
    <col min="16" max="16" width="24" bestFit="1" customWidth="1"/>
    <col min="17" max="17" width="23.5703125" bestFit="1" customWidth="1"/>
    <col min="19" max="19" width="12.42578125" bestFit="1" customWidth="1"/>
    <col min="20" max="25" width="10.7109375" bestFit="1" customWidth="1"/>
    <col min="27" max="27" width="49.42578125" bestFit="1" customWidth="1"/>
    <col min="39" max="39" width="49.42578125" bestFit="1" customWidth="1"/>
  </cols>
  <sheetData>
    <row r="1" spans="1:17" ht="27" thickBot="1" x14ac:dyDescent="0.45">
      <c r="K1" s="28" t="s">
        <v>32</v>
      </c>
      <c r="P1" s="6"/>
      <c r="Q1" s="37" t="s">
        <v>62</v>
      </c>
    </row>
    <row r="2" spans="1:17" ht="15.75" thickBot="1" x14ac:dyDescent="0.3">
      <c r="A2" t="s">
        <v>18</v>
      </c>
      <c r="B2" s="69" t="s">
        <v>11</v>
      </c>
      <c r="C2" s="70"/>
      <c r="D2" s="70"/>
      <c r="E2" s="70"/>
      <c r="F2" s="70"/>
      <c r="G2" s="70"/>
      <c r="H2" s="70"/>
      <c r="I2" s="71"/>
      <c r="O2" s="42"/>
      <c r="P2" s="2"/>
      <c r="Q2" s="7"/>
    </row>
    <row r="3" spans="1:17" x14ac:dyDescent="0.25">
      <c r="B3" s="16"/>
      <c r="C3" s="16">
        <v>41</v>
      </c>
      <c r="D3" s="16">
        <v>38</v>
      </c>
      <c r="E3" s="16">
        <v>35</v>
      </c>
      <c r="F3" s="16">
        <v>34</v>
      </c>
      <c r="G3" s="16">
        <v>33</v>
      </c>
      <c r="H3" s="16">
        <v>31</v>
      </c>
      <c r="I3" s="16">
        <v>22</v>
      </c>
      <c r="K3" s="14" t="s">
        <v>30</v>
      </c>
      <c r="L3" s="14" t="s">
        <v>28</v>
      </c>
      <c r="M3" s="14" t="s">
        <v>27</v>
      </c>
      <c r="N3" s="1"/>
      <c r="P3" s="2"/>
      <c r="Q3" s="7"/>
    </row>
    <row r="4" spans="1:17" x14ac:dyDescent="0.25">
      <c r="B4" s="14">
        <v>100</v>
      </c>
      <c r="C4" s="15">
        <f t="shared" ref="C4:C16" si="0">1/($M$4+((B4-75)/1000)/($C$3/1000)+(75/1000)/(($C$3/1000)*1.2)+$M$5)</f>
        <v>0.2740366941817331</v>
      </c>
      <c r="D4" s="15">
        <f t="shared" ref="D4:D16" si="1">1/($M$4+((B4-75)/1000)/($D$3/1000)+(75/1000)/(($D$3/1000)*1.2)+$M$5)</f>
        <v>0.26194251051216649</v>
      </c>
      <c r="E4" s="15">
        <f t="shared" ref="E4:E16" si="2">1/($M$4+((B4-75)/1000)/($E$3/1000)+(75/1000)/(($E$3/1000)*1.2)+$M$5)</f>
        <v>0.24906600249066005</v>
      </c>
      <c r="F4" s="15">
        <f t="shared" ref="F4:F16" si="3">1/($M$4+((B4-75)/1000)/($F$3/1000)+(75/1000)/(($F$3/1000)*1.2)+$M$5)</f>
        <v>0.24458672037982881</v>
      </c>
      <c r="G4" s="15">
        <f t="shared" ref="G4:G16" si="4">1/($M$4+((B4-75)/1000)/($G$3/1000)+(75/1000)/(($G$3/1000)*1.2)+$M$5)</f>
        <v>0.2400087275900942</v>
      </c>
      <c r="H4" s="15">
        <f t="shared" ref="H4:H16" si="5">1/($M$4+((B4-75)/1000)/($H$3/1000)+(75/1000)/(($H$3/1000)*1.2)+$M$5)</f>
        <v>0.23054326404640613</v>
      </c>
      <c r="I4" s="15">
        <f t="shared" ref="I4:I16" si="6">1/($M$4+((B4-75)/1000)/($I$3/1000)+(75/1000)/(($I$3/1000)*1.2)+$M$5)</f>
        <v>0.18207398824795168</v>
      </c>
      <c r="K4" s="13" t="s">
        <v>36</v>
      </c>
      <c r="L4" s="13">
        <v>30</v>
      </c>
      <c r="M4" s="25">
        <f>(L4/1000)/(2000/1000)</f>
        <v>1.4999999999999999E-2</v>
      </c>
      <c r="N4" s="1"/>
      <c r="O4" s="29"/>
      <c r="P4" s="2"/>
      <c r="Q4" s="7" t="s">
        <v>17</v>
      </c>
    </row>
    <row r="5" spans="1:17" x14ac:dyDescent="0.25">
      <c r="B5" s="14">
        <v>125</v>
      </c>
      <c r="C5" s="15">
        <f t="shared" si="0"/>
        <v>0.23480227930017467</v>
      </c>
      <c r="D5" s="15">
        <f t="shared" si="1"/>
        <v>0.22343740812606572</v>
      </c>
      <c r="E5" s="15">
        <f t="shared" si="2"/>
        <v>0.2114484216885667</v>
      </c>
      <c r="F5" s="15">
        <f t="shared" si="3"/>
        <v>0.20730443265654536</v>
      </c>
      <c r="G5" s="15">
        <f t="shared" si="4"/>
        <v>0.20308317178990123</v>
      </c>
      <c r="H5" s="15">
        <f t="shared" si="5"/>
        <v>0.19440002508387419</v>
      </c>
      <c r="I5" s="15">
        <f t="shared" si="6"/>
        <v>0.15086059109922512</v>
      </c>
      <c r="K5" s="13" t="s">
        <v>33</v>
      </c>
      <c r="L5" s="15"/>
      <c r="M5" s="15">
        <v>1.5</v>
      </c>
      <c r="N5" s="1"/>
      <c r="O5" s="29"/>
      <c r="P5" s="2"/>
      <c r="Q5" s="7" t="s">
        <v>82</v>
      </c>
    </row>
    <row r="6" spans="1:17" x14ac:dyDescent="0.25">
      <c r="B6" s="14">
        <v>150</v>
      </c>
      <c r="C6" s="15">
        <f t="shared" si="0"/>
        <v>0.20539538611827771</v>
      </c>
      <c r="D6" s="15">
        <f t="shared" si="1"/>
        <v>0.19480186599682164</v>
      </c>
      <c r="E6" s="15">
        <f t="shared" si="2"/>
        <v>0.18370292612518044</v>
      </c>
      <c r="F6" s="15">
        <f t="shared" si="3"/>
        <v>0.17988466218718588</v>
      </c>
      <c r="G6" s="15">
        <f t="shared" si="4"/>
        <v>0.17600469345849223</v>
      </c>
      <c r="H6" s="15">
        <f t="shared" si="5"/>
        <v>0.16805356029599108</v>
      </c>
      <c r="I6" s="15">
        <f t="shared" si="6"/>
        <v>0.12878300064391499</v>
      </c>
      <c r="O6" s="29"/>
      <c r="P6" s="2"/>
      <c r="Q6" s="7"/>
    </row>
    <row r="7" spans="1:17" x14ac:dyDescent="0.25">
      <c r="B7" s="14">
        <v>175</v>
      </c>
      <c r="C7" s="15">
        <f t="shared" si="0"/>
        <v>0.18253455913451908</v>
      </c>
      <c r="D7" s="15">
        <f t="shared" si="1"/>
        <v>0.17267233153087652</v>
      </c>
      <c r="E7" s="15">
        <f t="shared" si="2"/>
        <v>0.16239415381046282</v>
      </c>
      <c r="F7" s="15">
        <f t="shared" si="3"/>
        <v>0.15887108079061726</v>
      </c>
      <c r="G7" s="15">
        <f t="shared" si="4"/>
        <v>0.15529777171227557</v>
      </c>
      <c r="H7" s="15">
        <f t="shared" si="5"/>
        <v>0.14799608526484137</v>
      </c>
      <c r="I7" s="15">
        <f t="shared" si="6"/>
        <v>0.112342337741919</v>
      </c>
      <c r="O7" s="29"/>
      <c r="P7" s="2" t="s">
        <v>51</v>
      </c>
      <c r="Q7" s="7" t="s">
        <v>57</v>
      </c>
    </row>
    <row r="8" spans="1:17" x14ac:dyDescent="0.25">
      <c r="B8" s="14">
        <v>200</v>
      </c>
      <c r="C8" s="15">
        <f t="shared" si="0"/>
        <v>0.16425294954229513</v>
      </c>
      <c r="D8" s="15">
        <f t="shared" si="1"/>
        <v>0.15505773860529642</v>
      </c>
      <c r="E8" s="15">
        <f t="shared" si="2"/>
        <v>0.14551501922877041</v>
      </c>
      <c r="F8" s="15">
        <f t="shared" si="3"/>
        <v>0.1422534621982344</v>
      </c>
      <c r="G8" s="15">
        <f t="shared" si="4"/>
        <v>0.13895029369039349</v>
      </c>
      <c r="H8" s="15">
        <f t="shared" si="5"/>
        <v>0.1322158957626938</v>
      </c>
      <c r="I8" s="24">
        <f t="shared" si="6"/>
        <v>9.9624145270117273E-2</v>
      </c>
      <c r="O8" s="29"/>
      <c r="P8" s="2" t="s">
        <v>52</v>
      </c>
      <c r="Q8" s="7" t="s">
        <v>58</v>
      </c>
    </row>
    <row r="9" spans="1:17" x14ac:dyDescent="0.25">
      <c r="B9" s="14">
        <v>225</v>
      </c>
      <c r="C9" s="15">
        <f t="shared" si="0"/>
        <v>0.14929992899149719</v>
      </c>
      <c r="D9" s="15">
        <f t="shared" si="1"/>
        <v>0.14070426185803681</v>
      </c>
      <c r="E9" s="15">
        <f t="shared" si="2"/>
        <v>0.13181433010074381</v>
      </c>
      <c r="F9" s="15">
        <f t="shared" si="3"/>
        <v>0.12878300064391501</v>
      </c>
      <c r="G9" s="15">
        <f t="shared" si="4"/>
        <v>0.12571668031772035</v>
      </c>
      <c r="H9" s="15">
        <f t="shared" si="5"/>
        <v>0.11947661534310987</v>
      </c>
      <c r="I9" s="15">
        <f t="shared" si="6"/>
        <v>8.9492738884595052E-2</v>
      </c>
      <c r="O9" s="29"/>
      <c r="P9" s="2"/>
      <c r="Q9" s="7"/>
    </row>
    <row r="10" spans="1:17" x14ac:dyDescent="0.25">
      <c r="B10" s="14">
        <v>250</v>
      </c>
      <c r="C10" s="15">
        <f t="shared" si="0"/>
        <v>0.13684228092718992</v>
      </c>
      <c r="D10" s="15">
        <f t="shared" si="1"/>
        <v>0.12878300064391501</v>
      </c>
      <c r="E10" s="15">
        <f t="shared" si="2"/>
        <v>0.12047156010670339</v>
      </c>
      <c r="F10" s="15">
        <f t="shared" si="3"/>
        <v>0.11764298813189855</v>
      </c>
      <c r="G10" s="15">
        <f t="shared" si="4"/>
        <v>0.11478460494965131</v>
      </c>
      <c r="H10" s="15">
        <f t="shared" si="5"/>
        <v>0.10897649974513561</v>
      </c>
      <c r="I10" s="15">
        <f t="shared" si="6"/>
        <v>8.1231769006387775E-2</v>
      </c>
      <c r="O10" s="29"/>
      <c r="P10" s="2" t="s">
        <v>53</v>
      </c>
      <c r="Q10" s="7" t="s">
        <v>57</v>
      </c>
    </row>
    <row r="11" spans="1:17" x14ac:dyDescent="0.25">
      <c r="B11" s="14">
        <v>275</v>
      </c>
      <c r="C11" s="15">
        <f t="shared" si="0"/>
        <v>0.12630346718420282</v>
      </c>
      <c r="D11" s="15">
        <f t="shared" si="1"/>
        <v>0.11872402911863031</v>
      </c>
      <c r="E11" s="15">
        <f t="shared" si="2"/>
        <v>0.11092623405435385</v>
      </c>
      <c r="F11" s="15">
        <f t="shared" si="3"/>
        <v>0.10827680647113151</v>
      </c>
      <c r="G11" s="15">
        <f t="shared" si="4"/>
        <v>0.10560168962703403</v>
      </c>
      <c r="H11" s="24">
        <f t="shared" si="5"/>
        <v>0.10017287900085632</v>
      </c>
      <c r="I11" s="15">
        <f t="shared" si="6"/>
        <v>7.4367035121522485E-2</v>
      </c>
      <c r="O11" s="29"/>
      <c r="P11" s="2" t="s">
        <v>54</v>
      </c>
      <c r="Q11" s="7" t="s">
        <v>58</v>
      </c>
    </row>
    <row r="12" spans="1:17" x14ac:dyDescent="0.25">
      <c r="B12" s="14">
        <v>300</v>
      </c>
      <c r="C12" s="15">
        <f t="shared" si="0"/>
        <v>0.11727185618466027</v>
      </c>
      <c r="D12" s="15">
        <f t="shared" si="1"/>
        <v>0.11012258382357203</v>
      </c>
      <c r="E12" s="24">
        <f t="shared" si="2"/>
        <v>0.10278246824755893</v>
      </c>
      <c r="F12" s="24">
        <f t="shared" si="3"/>
        <v>0.10029202678387068</v>
      </c>
      <c r="G12" s="24">
        <f t="shared" si="4"/>
        <v>9.7779226358909024E-2</v>
      </c>
      <c r="H12" s="15">
        <f t="shared" si="5"/>
        <v>9.2685333293468675E-2</v>
      </c>
      <c r="I12" s="15">
        <f t="shared" si="6"/>
        <v>6.8572141009257223E-2</v>
      </c>
      <c r="O12" s="29"/>
      <c r="P12" s="2"/>
      <c r="Q12" s="7"/>
    </row>
    <row r="13" spans="1:17" x14ac:dyDescent="0.25">
      <c r="B13" s="14">
        <v>325</v>
      </c>
      <c r="C13" s="15">
        <f t="shared" si="0"/>
        <v>0.10944569758285173</v>
      </c>
      <c r="D13" s="24">
        <f t="shared" si="1"/>
        <v>0.10268327613694707</v>
      </c>
      <c r="E13" s="15">
        <f t="shared" si="2"/>
        <v>9.5752684494904594E-2</v>
      </c>
      <c r="F13" s="15">
        <f t="shared" si="3"/>
        <v>9.3404027361885675E-2</v>
      </c>
      <c r="G13" s="15">
        <f t="shared" si="4"/>
        <v>9.103573842397826E-2</v>
      </c>
      <c r="H13" s="15">
        <f t="shared" si="5"/>
        <v>8.6239272251818669E-2</v>
      </c>
      <c r="I13" s="15">
        <f t="shared" si="6"/>
        <v>6.361507098863603E-2</v>
      </c>
      <c r="O13" s="29"/>
      <c r="P13" s="2" t="s">
        <v>59</v>
      </c>
      <c r="Q13" s="7">
        <v>100</v>
      </c>
    </row>
    <row r="14" spans="1:17" x14ac:dyDescent="0.25">
      <c r="B14" s="14">
        <v>350</v>
      </c>
      <c r="C14" s="24">
        <f t="shared" si="0"/>
        <v>0.10259875129812444</v>
      </c>
      <c r="D14" s="15">
        <f t="shared" si="1"/>
        <v>9.618548611638443E-2</v>
      </c>
      <c r="E14" s="15">
        <f t="shared" si="2"/>
        <v>8.9622943473529226E-2</v>
      </c>
      <c r="F14" s="15">
        <f t="shared" si="3"/>
        <v>8.7401352150330319E-2</v>
      </c>
      <c r="G14" s="15">
        <f t="shared" si="4"/>
        <v>8.516238919211859E-2</v>
      </c>
      <c r="H14" s="15">
        <f t="shared" si="5"/>
        <v>8.0631526927028463E-2</v>
      </c>
      <c r="I14" s="15">
        <f t="shared" si="6"/>
        <v>5.9326375967424412E-2</v>
      </c>
      <c r="O14" s="29"/>
      <c r="P14" s="2"/>
      <c r="Q14" s="7">
        <v>125</v>
      </c>
    </row>
    <row r="15" spans="1:17" x14ac:dyDescent="0.25">
      <c r="B15" s="14">
        <v>375</v>
      </c>
      <c r="C15" s="15">
        <f t="shared" si="0"/>
        <v>9.6558058476502256E-2</v>
      </c>
      <c r="D15" s="15">
        <f t="shared" si="1"/>
        <v>9.0461113623919828E-2</v>
      </c>
      <c r="E15" s="15">
        <f t="shared" si="2"/>
        <v>8.4230792371096791E-2</v>
      </c>
      <c r="F15" s="15">
        <f t="shared" si="3"/>
        <v>8.2123620202410583E-2</v>
      </c>
      <c r="G15" s="15">
        <f t="shared" si="4"/>
        <v>8.0000969708723738E-2</v>
      </c>
      <c r="H15" s="15">
        <f t="shared" si="5"/>
        <v>7.5708546518017408E-2</v>
      </c>
      <c r="I15" s="15">
        <f t="shared" si="6"/>
        <v>5.5579415405603419E-2</v>
      </c>
      <c r="O15" s="29"/>
      <c r="P15" s="2"/>
      <c r="Q15" s="7">
        <v>150</v>
      </c>
    </row>
    <row r="16" spans="1:17" x14ac:dyDescent="0.25">
      <c r="B16" s="14">
        <v>400</v>
      </c>
      <c r="C16" s="15">
        <f t="shared" si="0"/>
        <v>9.1189128476585529E-2</v>
      </c>
      <c r="D16" s="15">
        <f t="shared" si="1"/>
        <v>8.5379827892241661E-2</v>
      </c>
      <c r="E16" s="15">
        <f t="shared" si="2"/>
        <v>7.9450655467907624E-2</v>
      </c>
      <c r="F16" s="15">
        <f t="shared" si="3"/>
        <v>7.7446982984442261E-2</v>
      </c>
      <c r="G16" s="15">
        <f t="shared" si="4"/>
        <v>7.5429433479239763E-2</v>
      </c>
      <c r="H16" s="15">
        <f t="shared" si="5"/>
        <v>7.1352122725651085E-2</v>
      </c>
      <c r="I16" s="15">
        <f t="shared" si="6"/>
        <v>5.2277641803103389E-2</v>
      </c>
      <c r="O16" s="29"/>
      <c r="P16" s="2"/>
      <c r="Q16" s="7">
        <v>175</v>
      </c>
    </row>
    <row r="17" spans="1:17" ht="15.75" thickBot="1" x14ac:dyDescent="0.3">
      <c r="O17" s="29"/>
      <c r="P17" s="2"/>
      <c r="Q17" s="7">
        <v>200</v>
      </c>
    </row>
    <row r="18" spans="1:17" ht="15.75" thickBot="1" x14ac:dyDescent="0.3">
      <c r="A18" t="s">
        <v>18</v>
      </c>
      <c r="B18" s="69" t="s">
        <v>12</v>
      </c>
      <c r="C18" s="70"/>
      <c r="D18" s="70"/>
      <c r="E18" s="70"/>
      <c r="F18" s="70"/>
      <c r="G18" s="70"/>
      <c r="H18" s="70"/>
      <c r="I18" s="71"/>
      <c r="O18" s="29"/>
      <c r="P18" s="2"/>
      <c r="Q18" s="7">
        <v>225</v>
      </c>
    </row>
    <row r="19" spans="1:17" x14ac:dyDescent="0.25">
      <c r="B19" s="16"/>
      <c r="C19" s="16">
        <v>41</v>
      </c>
      <c r="D19" s="16">
        <v>38</v>
      </c>
      <c r="E19" s="16">
        <v>35</v>
      </c>
      <c r="F19" s="16">
        <v>34</v>
      </c>
      <c r="G19" s="16">
        <v>33</v>
      </c>
      <c r="H19" s="16">
        <v>31</v>
      </c>
      <c r="I19" s="16">
        <v>22</v>
      </c>
      <c r="K19" s="14" t="s">
        <v>30</v>
      </c>
      <c r="L19" s="14" t="s">
        <v>28</v>
      </c>
      <c r="M19" s="14" t="s">
        <v>27</v>
      </c>
      <c r="N19" s="1"/>
      <c r="O19" s="29"/>
      <c r="P19" s="2"/>
      <c r="Q19" s="7">
        <v>250</v>
      </c>
    </row>
    <row r="20" spans="1:17" x14ac:dyDescent="0.25">
      <c r="B20" s="14">
        <v>100</v>
      </c>
      <c r="C20" s="15">
        <f t="shared" ref="C20:C32" si="7">1/($M$20+$M$21+$M$22+((B20-75)/1000)/($C$19/1000)+(75/1000)/(($C$19/1000)*1.2)+$M$23)</f>
        <v>0.25240805811541633</v>
      </c>
      <c r="D20" s="15">
        <f t="shared" ref="D20:D32" si="8">1/($M$20+$M$21+$M$22+((B20-75)/1000)/($D$19/1000)+(75/1000)/(($D$19/1000)*1.2)+$M$23)</f>
        <v>0.24211176349503524</v>
      </c>
      <c r="E20" s="15">
        <f t="shared" ref="E20:E32" si="9">1/($M$20+$M$21+$M$22+((B20-75)/1000)/($E$19/1000)+(75/1000)/(($E$19/1000)*1.2)+$M$23)</f>
        <v>0.23107003199431211</v>
      </c>
      <c r="F20" s="15">
        <f t="shared" ref="F20:F32" si="10">1/($M$20+$M$21+$M$22+((B20-75)/1000)/($F$19/1000)+(75/1000)/(($F$19/1000)*1.2)+$M$23)</f>
        <v>0.22720963944606085</v>
      </c>
      <c r="G20" s="15">
        <f t="shared" ref="G20:G32" si="11">1/($M$20+$M$21+$M$22+((B20-75)/1000)/($G$19/1000)+(75/1000)/(($G$19/1000)*1.2)+$M$23)</f>
        <v>0.22325378074293029</v>
      </c>
      <c r="H20" s="15">
        <f t="shared" ref="H20:H32" si="12">1/($M$20+$M$21+$M$22+((B20-75)/1000)/($H$19/1000)+(75/1000)/(($H$19/1000)*1.2)+$M$23)</f>
        <v>0.21504114062516674</v>
      </c>
      <c r="I20" s="15">
        <f t="shared" ref="I20:I32" si="13">1/($M$20+$M$21+$M$22+((B20-75)/1000)/($I$19/1000)+(75/1000)/(($I$19/1000)*1.2)+$M$23)</f>
        <v>0.17226632614954643</v>
      </c>
      <c r="K20" s="13" t="s">
        <v>34</v>
      </c>
      <c r="L20" s="13"/>
      <c r="M20" s="13">
        <v>0.17</v>
      </c>
      <c r="N20" s="1"/>
      <c r="O20" s="29"/>
      <c r="P20" s="2"/>
      <c r="Q20" s="7">
        <v>275</v>
      </c>
    </row>
    <row r="21" spans="1:17" x14ac:dyDescent="0.25">
      <c r="B21" s="14">
        <v>125</v>
      </c>
      <c r="C21" s="15">
        <f t="shared" si="7"/>
        <v>0.21874204854185644</v>
      </c>
      <c r="D21" s="15">
        <f t="shared" si="8"/>
        <v>0.20884593595954984</v>
      </c>
      <c r="E21" s="15">
        <f t="shared" si="9"/>
        <v>0.19833485898609479</v>
      </c>
      <c r="F21" s="15">
        <f t="shared" si="10"/>
        <v>0.19468449659522363</v>
      </c>
      <c r="G21" s="15">
        <f t="shared" si="11"/>
        <v>0.19095692118687074</v>
      </c>
      <c r="H21" s="15">
        <f t="shared" si="12"/>
        <v>0.18326012023319055</v>
      </c>
      <c r="I21" s="15">
        <f t="shared" si="13"/>
        <v>0.14406463767239902</v>
      </c>
      <c r="K21" s="13" t="s">
        <v>35</v>
      </c>
      <c r="L21" s="13">
        <v>14</v>
      </c>
      <c r="M21" s="25">
        <f>(L21/1000)/(130/1000)</f>
        <v>0.10769230769230768</v>
      </c>
      <c r="N21" s="1"/>
      <c r="O21" s="29"/>
      <c r="P21" s="2"/>
      <c r="Q21" s="7">
        <v>300</v>
      </c>
    </row>
    <row r="22" spans="1:17" x14ac:dyDescent="0.25">
      <c r="B22" s="14">
        <v>150</v>
      </c>
      <c r="C22" s="15">
        <f t="shared" si="7"/>
        <v>0.19299986240159903</v>
      </c>
      <c r="D22" s="15">
        <f t="shared" si="8"/>
        <v>0.18361718418959402</v>
      </c>
      <c r="E22" s="15">
        <f t="shared" si="9"/>
        <v>0.17372379825130771</v>
      </c>
      <c r="F22" s="15">
        <f t="shared" si="10"/>
        <v>0.1703052393906001</v>
      </c>
      <c r="G22" s="15">
        <f t="shared" si="11"/>
        <v>0.16682350928223116</v>
      </c>
      <c r="H22" s="15">
        <f t="shared" si="12"/>
        <v>0.15966339944375332</v>
      </c>
      <c r="I22" s="15">
        <f t="shared" si="13"/>
        <v>0.12379773354918579</v>
      </c>
      <c r="K22" s="13" t="s">
        <v>36</v>
      </c>
      <c r="L22" s="13">
        <v>100</v>
      </c>
      <c r="M22" s="25">
        <f>(L22/1000)/(2000/1000)</f>
        <v>0.05</v>
      </c>
      <c r="N22" s="1"/>
      <c r="O22" s="29"/>
      <c r="P22" s="2"/>
      <c r="Q22" s="7">
        <v>325</v>
      </c>
    </row>
    <row r="23" spans="1:17" x14ac:dyDescent="0.25">
      <c r="B23" s="14">
        <v>175</v>
      </c>
      <c r="C23" s="15">
        <f t="shared" si="7"/>
        <v>0.17267855870099072</v>
      </c>
      <c r="D23" s="15">
        <f t="shared" si="8"/>
        <v>0.16382678136752249</v>
      </c>
      <c r="E23" s="15">
        <f t="shared" si="9"/>
        <v>0.15454638089738801</v>
      </c>
      <c r="F23" s="15">
        <f t="shared" si="10"/>
        <v>0.15135223980769363</v>
      </c>
      <c r="G23" s="15">
        <f t="shared" si="11"/>
        <v>0.14810569706343343</v>
      </c>
      <c r="H23" s="15">
        <f t="shared" si="12"/>
        <v>0.14145016250974005</v>
      </c>
      <c r="I23" s="15">
        <f t="shared" si="13"/>
        <v>0.10852983811598271</v>
      </c>
      <c r="K23" s="13" t="s">
        <v>33</v>
      </c>
      <c r="L23" s="15"/>
      <c r="M23" s="15">
        <v>1.5</v>
      </c>
      <c r="N23" s="1"/>
      <c r="O23" s="29"/>
      <c r="P23" s="2"/>
      <c r="Q23" s="7">
        <v>350</v>
      </c>
    </row>
    <row r="24" spans="1:17" x14ac:dyDescent="0.25">
      <c r="B24" s="14">
        <v>200</v>
      </c>
      <c r="C24" s="15">
        <f t="shared" si="7"/>
        <v>0.15622893254310219</v>
      </c>
      <c r="D24" s="15">
        <f t="shared" si="8"/>
        <v>0.14788736610804759</v>
      </c>
      <c r="E24" s="15">
        <f t="shared" si="9"/>
        <v>0.13918203786975011</v>
      </c>
      <c r="F24" s="15">
        <f t="shared" si="10"/>
        <v>0.13619528308282031</v>
      </c>
      <c r="G24" s="15">
        <f t="shared" si="11"/>
        <v>0.13316447209133409</v>
      </c>
      <c r="H24" s="15">
        <f t="shared" si="12"/>
        <v>0.12696672400647749</v>
      </c>
      <c r="I24" s="24">
        <f t="shared" si="13"/>
        <v>9.6614440818587805E-2</v>
      </c>
      <c r="O24" s="29"/>
      <c r="P24" s="2"/>
      <c r="Q24" s="7">
        <v>375</v>
      </c>
    </row>
    <row r="25" spans="1:17" x14ac:dyDescent="0.25">
      <c r="B25" s="14">
        <v>225</v>
      </c>
      <c r="C25" s="15">
        <f t="shared" si="7"/>
        <v>0.14264075404238011</v>
      </c>
      <c r="D25" s="15">
        <f t="shared" si="8"/>
        <v>0.13477456634782753</v>
      </c>
      <c r="E25" s="15">
        <f t="shared" si="9"/>
        <v>0.12659636626693749</v>
      </c>
      <c r="F25" s="15">
        <f t="shared" si="10"/>
        <v>0.12379773354918581</v>
      </c>
      <c r="G25" s="15">
        <f t="shared" si="11"/>
        <v>0.12096160244517253</v>
      </c>
      <c r="H25" s="15">
        <f t="shared" si="12"/>
        <v>0.11517378953204574</v>
      </c>
      <c r="I25" s="15">
        <f t="shared" si="13"/>
        <v>8.7056574597743824E-2</v>
      </c>
      <c r="O25" s="29"/>
      <c r="P25" s="2"/>
      <c r="Q25" s="7">
        <v>400</v>
      </c>
    </row>
    <row r="26" spans="1:17" x14ac:dyDescent="0.25">
      <c r="B26" s="14">
        <v>250</v>
      </c>
      <c r="C26" s="15">
        <f t="shared" si="7"/>
        <v>0.13122713373349812</v>
      </c>
      <c r="D26" s="15">
        <f t="shared" si="8"/>
        <v>0.12379773354918579</v>
      </c>
      <c r="E26" s="15">
        <f t="shared" si="9"/>
        <v>0.11609808374371668</v>
      </c>
      <c r="F26" s="15">
        <f t="shared" si="10"/>
        <v>0.11346891413843209</v>
      </c>
      <c r="G26" s="15">
        <f t="shared" si="11"/>
        <v>0.11080747395120338</v>
      </c>
      <c r="H26" s="15">
        <f t="shared" si="12"/>
        <v>0.10538537575247252</v>
      </c>
      <c r="I26" s="15">
        <f t="shared" si="13"/>
        <v>7.9219548947155577E-2</v>
      </c>
      <c r="O26" s="29"/>
      <c r="P26" s="2"/>
      <c r="Q26" s="7"/>
    </row>
    <row r="27" spans="1:17" x14ac:dyDescent="0.25">
      <c r="B27" s="14">
        <v>275</v>
      </c>
      <c r="C27" s="15">
        <f t="shared" si="7"/>
        <v>0.12150474392818227</v>
      </c>
      <c r="D27" s="15">
        <f t="shared" si="8"/>
        <v>0.11447427573006315</v>
      </c>
      <c r="E27" s="15">
        <f t="shared" si="9"/>
        <v>0.10720765297707405</v>
      </c>
      <c r="F27" s="24">
        <f t="shared" si="10"/>
        <v>0.10473089845841804</v>
      </c>
      <c r="G27" s="24">
        <f t="shared" si="11"/>
        <v>0.10222609839440687</v>
      </c>
      <c r="H27" s="24">
        <f t="shared" si="12"/>
        <v>9.7130434363446164E-2</v>
      </c>
      <c r="I27" s="15">
        <f t="shared" si="13"/>
        <v>7.2677004081093302E-2</v>
      </c>
      <c r="O27" s="29"/>
      <c r="P27" s="2" t="s">
        <v>66</v>
      </c>
      <c r="Q27" s="38" t="s">
        <v>4</v>
      </c>
    </row>
    <row r="28" spans="1:17" x14ac:dyDescent="0.25">
      <c r="B28" s="14">
        <v>300</v>
      </c>
      <c r="C28" s="15">
        <f t="shared" si="7"/>
        <v>0.11312361248477182</v>
      </c>
      <c r="D28" s="15">
        <f t="shared" si="8"/>
        <v>0.10645679879665026</v>
      </c>
      <c r="E28" s="24">
        <f t="shared" si="9"/>
        <v>9.9581974568295734E-2</v>
      </c>
      <c r="F28" s="15">
        <f t="shared" si="10"/>
        <v>9.7242450509752845E-2</v>
      </c>
      <c r="G28" s="15">
        <f t="shared" si="11"/>
        <v>9.4878338987698985E-2</v>
      </c>
      <c r="H28" s="15">
        <f t="shared" si="12"/>
        <v>9.00747866590971E-2</v>
      </c>
      <c r="I28" s="15">
        <f t="shared" si="13"/>
        <v>6.7132683288656445E-2</v>
      </c>
      <c r="O28" s="29"/>
      <c r="P28" s="2"/>
      <c r="Q28" s="38" t="s">
        <v>5</v>
      </c>
    </row>
    <row r="29" spans="1:17" x14ac:dyDescent="0.25">
      <c r="B29" s="14">
        <v>325</v>
      </c>
      <c r="C29" s="15">
        <f t="shared" si="7"/>
        <v>0.10582409771554957</v>
      </c>
      <c r="D29" s="24">
        <f t="shared" si="8"/>
        <v>9.9488860872682439E-2</v>
      </c>
      <c r="E29" s="15">
        <f t="shared" si="9"/>
        <v>9.2969085225066916E-2</v>
      </c>
      <c r="F29" s="15">
        <f t="shared" si="10"/>
        <v>9.0753417625874161E-2</v>
      </c>
      <c r="G29" s="15">
        <f t="shared" si="11"/>
        <v>8.8516025733610101E-2</v>
      </c>
      <c r="H29" s="15">
        <f t="shared" si="12"/>
        <v>8.3974778394102181E-2</v>
      </c>
      <c r="I29" s="15">
        <f t="shared" si="13"/>
        <v>6.2374324459895054E-2</v>
      </c>
      <c r="O29" s="29"/>
      <c r="P29" s="2"/>
      <c r="Q29" s="38" t="s">
        <v>6</v>
      </c>
    </row>
    <row r="30" spans="1:17" x14ac:dyDescent="0.25">
      <c r="B30" s="14">
        <v>350</v>
      </c>
      <c r="C30" s="24">
        <f t="shared" si="7"/>
        <v>9.940951123346127E-2</v>
      </c>
      <c r="D30" s="15">
        <f t="shared" si="8"/>
        <v>9.3377035298031513E-2</v>
      </c>
      <c r="E30" s="15">
        <f t="shared" si="9"/>
        <v>8.7179781954743171E-2</v>
      </c>
      <c r="F30" s="15">
        <f t="shared" si="10"/>
        <v>8.5076241400947772E-2</v>
      </c>
      <c r="G30" s="15">
        <f t="shared" si="11"/>
        <v>8.2953372083579863E-2</v>
      </c>
      <c r="H30" s="15">
        <f t="shared" si="12"/>
        <v>7.864857164045698E-2</v>
      </c>
      <c r="I30" s="15">
        <f t="shared" si="13"/>
        <v>5.8245862710835754E-2</v>
      </c>
      <c r="O30" s="42"/>
      <c r="P30" s="2"/>
      <c r="Q30" s="38" t="s">
        <v>7</v>
      </c>
    </row>
    <row r="31" spans="1:17" x14ac:dyDescent="0.25">
      <c r="B31" s="14">
        <v>375</v>
      </c>
      <c r="C31" s="15">
        <f t="shared" si="7"/>
        <v>9.3728128637899921E-2</v>
      </c>
      <c r="D31" s="15">
        <f t="shared" si="8"/>
        <v>8.7972675046034288E-2</v>
      </c>
      <c r="E31" s="15">
        <f t="shared" si="9"/>
        <v>8.2069226745549326E-2</v>
      </c>
      <c r="F31" s="15">
        <f t="shared" si="10"/>
        <v>8.0067532072299899E-2</v>
      </c>
      <c r="G31" s="15">
        <f t="shared" si="11"/>
        <v>7.8048531996259496E-2</v>
      </c>
      <c r="H31" s="15">
        <f t="shared" si="12"/>
        <v>7.3957710137161278E-2</v>
      </c>
      <c r="I31" s="15">
        <f t="shared" si="13"/>
        <v>5.4629986896443695E-2</v>
      </c>
      <c r="P31" s="2"/>
      <c r="Q31" s="38" t="s">
        <v>8</v>
      </c>
    </row>
    <row r="32" spans="1:17" x14ac:dyDescent="0.25">
      <c r="B32" s="14">
        <v>400</v>
      </c>
      <c r="C32" s="15">
        <f t="shared" si="7"/>
        <v>8.8661035387896187E-2</v>
      </c>
      <c r="D32" s="15">
        <f t="shared" si="8"/>
        <v>8.3159663186530147E-2</v>
      </c>
      <c r="E32" s="15">
        <f t="shared" si="9"/>
        <v>7.7524663065887442E-2</v>
      </c>
      <c r="F32" s="15">
        <f t="shared" si="10"/>
        <v>7.5615789671772723E-2</v>
      </c>
      <c r="G32" s="15">
        <f t="shared" si="11"/>
        <v>7.3691334654853155E-2</v>
      </c>
      <c r="H32" s="15">
        <f t="shared" si="12"/>
        <v>6.9794910340384403E-2</v>
      </c>
      <c r="I32" s="15">
        <f t="shared" si="13"/>
        <v>5.1436813651258399E-2</v>
      </c>
      <c r="O32" s="29"/>
      <c r="P32" s="2"/>
      <c r="Q32" s="38" t="s">
        <v>9</v>
      </c>
    </row>
    <row r="33" spans="1:17" ht="15.75" thickBot="1" x14ac:dyDescent="0.3">
      <c r="O33" s="29"/>
      <c r="P33" s="4"/>
      <c r="Q33" s="39" t="s">
        <v>10</v>
      </c>
    </row>
    <row r="34" spans="1:17" ht="15.75" thickBot="1" x14ac:dyDescent="0.3">
      <c r="A34" t="s">
        <v>18</v>
      </c>
      <c r="B34" s="69" t="s">
        <v>14</v>
      </c>
      <c r="C34" s="70"/>
      <c r="D34" s="70"/>
      <c r="E34" s="70"/>
      <c r="F34" s="70"/>
      <c r="G34" s="70"/>
      <c r="H34" s="70"/>
      <c r="I34" s="71"/>
      <c r="O34" s="29"/>
    </row>
    <row r="35" spans="1:17" x14ac:dyDescent="0.25">
      <c r="B35" s="16"/>
      <c r="C35" s="16">
        <v>41</v>
      </c>
      <c r="D35" s="16">
        <v>38</v>
      </c>
      <c r="E35" s="16">
        <v>35</v>
      </c>
      <c r="F35" s="16">
        <v>34</v>
      </c>
      <c r="G35" s="16">
        <v>33</v>
      </c>
      <c r="H35" s="16">
        <v>31</v>
      </c>
      <c r="I35" s="16">
        <v>22</v>
      </c>
      <c r="K35" s="14" t="s">
        <v>30</v>
      </c>
      <c r="L35" s="14" t="s">
        <v>28</v>
      </c>
      <c r="M35" s="14" t="s">
        <v>27</v>
      </c>
      <c r="N35" s="1"/>
      <c r="O35" s="29"/>
    </row>
    <row r="36" spans="1:17" x14ac:dyDescent="0.25">
      <c r="B36" s="14">
        <v>100</v>
      </c>
      <c r="C36" s="15">
        <f t="shared" ref="C36:C48" si="14">1/($M$36+((B36-75)/1000)/($C$35/1000)+(25/1000)/(($C$35/1000)*1.2)+$M$37+$M$38)</f>
        <v>0.29651746141466617</v>
      </c>
      <c r="D36" s="15">
        <f t="shared" ref="D36:D48" si="15">1/($M$36+((B36-75)/1000)/($D$35/1000)+(25/1000)/(($D$35/1000)*1.2)+$M$37+$M$38)</f>
        <v>0.28895580497003981</v>
      </c>
      <c r="E36" s="15">
        <f t="shared" ref="E36:E48" si="16">1/($M$36+((B36-75)/1000)/($E$35/1000)+(25/1000)/(($E$35/1000)*1.2)+$M$37+$M$38)</f>
        <v>0.28057414329955194</v>
      </c>
      <c r="F36" s="15">
        <f t="shared" ref="F36:F48" si="17">1/($M$36+((B36-75)/1000)/($F$35/1000)+(25/1000)/(($F$35/1000)*1.2)+$M$37+$M$38)</f>
        <v>0.27757455411901732</v>
      </c>
      <c r="G36" s="15">
        <f t="shared" ref="G36:G48" si="18">1/($M$36+((B36-75)/1000)/($G$35/1000)+(25/1000)/(($G$35/1000)*1.2)+$M$37+$M$38)</f>
        <v>0.27446247086845704</v>
      </c>
      <c r="H36" s="15">
        <f t="shared" ref="H36:H48" si="19">1/($M$36+((B36-75)/1000)/($H$35/1000)+(25/1000)/(($H$35/1000)*1.2)+$M$37+$M$38)</f>
        <v>0.26787452254057226</v>
      </c>
      <c r="I36" s="15">
        <f t="shared" ref="I36:I48" si="20">1/($M$36+((B36-75)/1000)/($I$35/1000)+(25/1000)/(($I$35/1000)*1.2)+$M$37+$M$38)</f>
        <v>0.2305247065865357</v>
      </c>
      <c r="K36" s="13" t="s">
        <v>36</v>
      </c>
      <c r="L36" s="13">
        <v>30</v>
      </c>
      <c r="M36" s="25">
        <f>(L36/1000)/(2000/1000)</f>
        <v>1.4999999999999999E-2</v>
      </c>
      <c r="N36" s="1"/>
      <c r="O36" s="29"/>
    </row>
    <row r="37" spans="1:17" x14ac:dyDescent="0.25">
      <c r="B37" s="14">
        <v>125</v>
      </c>
      <c r="C37" s="15">
        <f t="shared" si="14"/>
        <v>0.25111502809006875</v>
      </c>
      <c r="D37" s="15">
        <f t="shared" si="15"/>
        <v>0.24279909014235693</v>
      </c>
      <c r="E37" s="15">
        <f t="shared" si="16"/>
        <v>0.23373190774443434</v>
      </c>
      <c r="F37" s="15">
        <f t="shared" si="17"/>
        <v>0.23052470658653576</v>
      </c>
      <c r="G37" s="15">
        <f t="shared" si="18"/>
        <v>0.22721792965690457</v>
      </c>
      <c r="H37" s="15">
        <f t="shared" si="19"/>
        <v>0.22028650460295321</v>
      </c>
      <c r="I37" s="15">
        <f t="shared" si="20"/>
        <v>0.18267197532209409</v>
      </c>
      <c r="K37" s="13" t="s">
        <v>38</v>
      </c>
      <c r="L37" s="26">
        <v>20</v>
      </c>
      <c r="M37" s="25">
        <f>0.301+(L37/1000)/((38/1000)*1.2)</f>
        <v>0.73959649122807025</v>
      </c>
      <c r="N37" s="1"/>
      <c r="O37" s="29"/>
    </row>
    <row r="38" spans="1:17" x14ac:dyDescent="0.25">
      <c r="B38" s="14">
        <v>150</v>
      </c>
      <c r="C38" s="15">
        <f t="shared" si="14"/>
        <v>0.21777027835458485</v>
      </c>
      <c r="D38" s="15">
        <f t="shared" si="15"/>
        <v>0.20935716332062501</v>
      </c>
      <c r="E38" s="15">
        <f t="shared" si="16"/>
        <v>0.20029275873908933</v>
      </c>
      <c r="F38" s="15">
        <f t="shared" si="17"/>
        <v>0.19711331717099059</v>
      </c>
      <c r="G38" s="15">
        <f t="shared" si="18"/>
        <v>0.19384965840825213</v>
      </c>
      <c r="H38" s="15">
        <f t="shared" si="19"/>
        <v>0.18705594062990533</v>
      </c>
      <c r="I38" s="15">
        <f t="shared" si="20"/>
        <v>0.1512708926333729</v>
      </c>
      <c r="K38" s="13" t="s">
        <v>33</v>
      </c>
      <c r="L38" s="15"/>
      <c r="M38" s="15">
        <v>1.5</v>
      </c>
      <c r="N38" s="1"/>
      <c r="O38" s="29"/>
    </row>
    <row r="39" spans="1:17" x14ac:dyDescent="0.25">
      <c r="B39" s="14">
        <v>175</v>
      </c>
      <c r="C39" s="15">
        <f t="shared" si="14"/>
        <v>0.19224295956432164</v>
      </c>
      <c r="D39" s="15">
        <f t="shared" si="15"/>
        <v>0.18401224165649754</v>
      </c>
      <c r="E39" s="15">
        <f t="shared" si="16"/>
        <v>0.17522410240465439</v>
      </c>
      <c r="F39" s="15">
        <f t="shared" si="17"/>
        <v>0.17216095219042388</v>
      </c>
      <c r="G39" s="15">
        <f t="shared" si="18"/>
        <v>0.16902705475254476</v>
      </c>
      <c r="H39" s="15">
        <f t="shared" si="19"/>
        <v>0.16253698245262879</v>
      </c>
      <c r="I39" s="15">
        <f t="shared" si="20"/>
        <v>0.12908187990979503</v>
      </c>
      <c r="O39" s="29"/>
    </row>
    <row r="40" spans="1:17" x14ac:dyDescent="0.25">
      <c r="B40" s="14">
        <v>200</v>
      </c>
      <c r="C40" s="15">
        <f t="shared" si="14"/>
        <v>0.17207240559431908</v>
      </c>
      <c r="D40" s="15">
        <f t="shared" si="15"/>
        <v>0.16414119598458798</v>
      </c>
      <c r="E40" s="15">
        <f t="shared" si="16"/>
        <v>0.15573259893118258</v>
      </c>
      <c r="F40" s="15">
        <f t="shared" si="17"/>
        <v>0.15281612199047651</v>
      </c>
      <c r="G40" s="15">
        <f t="shared" si="18"/>
        <v>0.14983993176029817</v>
      </c>
      <c r="H40" s="15">
        <f t="shared" si="19"/>
        <v>0.14370092251600716</v>
      </c>
      <c r="I40" s="15">
        <f t="shared" si="20"/>
        <v>0.11256970973532293</v>
      </c>
      <c r="O40" s="29"/>
    </row>
    <row r="41" spans="1:17" x14ac:dyDescent="0.25">
      <c r="B41" s="14">
        <v>225</v>
      </c>
      <c r="C41" s="15">
        <f t="shared" si="14"/>
        <v>0.15573259893118258</v>
      </c>
      <c r="D41" s="15">
        <f t="shared" si="15"/>
        <v>0.14814352768724562</v>
      </c>
      <c r="E41" s="15">
        <f t="shared" si="16"/>
        <v>0.1401433888146609</v>
      </c>
      <c r="F41" s="15">
        <f t="shared" si="17"/>
        <v>0.13737950229773951</v>
      </c>
      <c r="G41" s="15">
        <f t="shared" si="18"/>
        <v>0.13456479556023454</v>
      </c>
      <c r="H41" s="15">
        <f t="shared" si="19"/>
        <v>0.12877720974258258</v>
      </c>
      <c r="I41" s="24">
        <f t="shared" si="20"/>
        <v>9.9802909151337826E-2</v>
      </c>
      <c r="O41" s="29"/>
    </row>
    <row r="42" spans="1:17" x14ac:dyDescent="0.25">
      <c r="B42" s="14">
        <v>250</v>
      </c>
      <c r="C42" s="15">
        <f t="shared" si="14"/>
        <v>0.14222688968232466</v>
      </c>
      <c r="D42" s="15">
        <f t="shared" si="15"/>
        <v>0.13498728277704364</v>
      </c>
      <c r="E42" s="15">
        <f t="shared" si="16"/>
        <v>0.12739121939258335</v>
      </c>
      <c r="F42" s="15">
        <f t="shared" si="17"/>
        <v>0.12477539784551905</v>
      </c>
      <c r="G42" s="15">
        <f t="shared" si="18"/>
        <v>0.12211592820180694</v>
      </c>
      <c r="H42" s="15">
        <f t="shared" si="19"/>
        <v>0.11666160054698248</v>
      </c>
      <c r="I42" s="15">
        <f t="shared" si="20"/>
        <v>8.9636965998854595E-2</v>
      </c>
      <c r="O42" s="29"/>
    </row>
    <row r="43" spans="1:17" x14ac:dyDescent="0.25">
      <c r="B43" s="14">
        <v>275</v>
      </c>
      <c r="C43" s="15">
        <f t="shared" si="14"/>
        <v>0.13087677019652014</v>
      </c>
      <c r="D43" s="15">
        <f t="shared" si="15"/>
        <v>0.12397718819737168</v>
      </c>
      <c r="E43" s="15">
        <f t="shared" si="16"/>
        <v>0.11676622523765878</v>
      </c>
      <c r="F43" s="15">
        <f t="shared" si="17"/>
        <v>0.1142897042314554</v>
      </c>
      <c r="G43" s="15">
        <f t="shared" si="18"/>
        <v>0.11177535874482632</v>
      </c>
      <c r="H43" s="15">
        <f t="shared" si="19"/>
        <v>0.10662967435647452</v>
      </c>
      <c r="I43" s="15">
        <f t="shared" si="20"/>
        <v>8.1350580521375462E-2</v>
      </c>
      <c r="O43" s="29"/>
    </row>
    <row r="44" spans="1:17" x14ac:dyDescent="0.25">
      <c r="B44" s="14">
        <v>300</v>
      </c>
      <c r="C44" s="15">
        <f t="shared" si="14"/>
        <v>0.12120431344213406</v>
      </c>
      <c r="D44" s="15">
        <f t="shared" si="15"/>
        <v>0.11462770129227651</v>
      </c>
      <c r="E44" s="15">
        <f t="shared" si="16"/>
        <v>0.10777713309584548</v>
      </c>
      <c r="F44" s="15">
        <f t="shared" si="17"/>
        <v>0.10542975190605895</v>
      </c>
      <c r="G44" s="24">
        <f t="shared" si="18"/>
        <v>0.10304931750782156</v>
      </c>
      <c r="H44" s="24">
        <f t="shared" si="19"/>
        <v>9.8186456692493346E-2</v>
      </c>
      <c r="I44" s="15">
        <f t="shared" si="20"/>
        <v>7.4466601788481107E-2</v>
      </c>
      <c r="O44" s="29"/>
    </row>
    <row r="45" spans="1:17" x14ac:dyDescent="0.25">
      <c r="B45" s="14">
        <v>325</v>
      </c>
      <c r="C45" s="15">
        <f t="shared" si="14"/>
        <v>0.11286315422235692</v>
      </c>
      <c r="D45" s="15">
        <f t="shared" si="15"/>
        <v>0.10658947344800115</v>
      </c>
      <c r="E45" s="24">
        <f t="shared" si="16"/>
        <v>0.10007313615664984</v>
      </c>
      <c r="F45" s="24">
        <f t="shared" si="17"/>
        <v>9.7844650967228206E-2</v>
      </c>
      <c r="G45" s="15">
        <f t="shared" si="18"/>
        <v>9.5587059026558882E-2</v>
      </c>
      <c r="H45" s="15">
        <f t="shared" si="19"/>
        <v>9.0982243684946659E-2</v>
      </c>
      <c r="I45" s="15">
        <f t="shared" si="20"/>
        <v>6.8656786367455924E-2</v>
      </c>
      <c r="O45" s="29"/>
    </row>
    <row r="46" spans="1:17" x14ac:dyDescent="0.25">
      <c r="B46" s="14">
        <v>350</v>
      </c>
      <c r="C46" s="15">
        <f t="shared" si="14"/>
        <v>0.10559613423261296</v>
      </c>
      <c r="D46" s="24">
        <f t="shared" si="15"/>
        <v>9.9604726506390434E-2</v>
      </c>
      <c r="E46" s="15">
        <f t="shared" si="16"/>
        <v>9.3397039945843766E-2</v>
      </c>
      <c r="F46" s="15">
        <f t="shared" si="17"/>
        <v>9.1277712770797603E-2</v>
      </c>
      <c r="G46" s="15">
        <f t="shared" si="18"/>
        <v>8.9132573733630344E-2</v>
      </c>
      <c r="H46" s="15">
        <f t="shared" si="19"/>
        <v>8.4762950598790035E-2</v>
      </c>
      <c r="I46" s="15">
        <f t="shared" si="20"/>
        <v>6.3687914187290404E-2</v>
      </c>
      <c r="O46" s="29"/>
    </row>
    <row r="47" spans="1:17" x14ac:dyDescent="0.25">
      <c r="B47" s="14">
        <v>375</v>
      </c>
      <c r="C47" s="24">
        <f t="shared" si="14"/>
        <v>9.9208320152253587E-2</v>
      </c>
      <c r="D47" s="15">
        <f t="shared" si="15"/>
        <v>9.3479095122359218E-2</v>
      </c>
      <c r="E47" s="15">
        <f t="shared" si="16"/>
        <v>8.755598975134099E-2</v>
      </c>
      <c r="F47" s="15">
        <f t="shared" si="17"/>
        <v>8.5536826119433418E-2</v>
      </c>
      <c r="G47" s="15">
        <f t="shared" si="18"/>
        <v>8.349462607102609E-2</v>
      </c>
      <c r="H47" s="15">
        <f t="shared" si="19"/>
        <v>7.9339521606482069E-2</v>
      </c>
      <c r="I47" s="15">
        <f t="shared" si="20"/>
        <v>5.9389723702334529E-2</v>
      </c>
      <c r="O47" s="29"/>
    </row>
    <row r="48" spans="1:17" x14ac:dyDescent="0.25">
      <c r="B48" s="14">
        <v>400</v>
      </c>
      <c r="C48" s="15">
        <f t="shared" si="14"/>
        <v>9.3549256385487306E-2</v>
      </c>
      <c r="D48" s="15">
        <f t="shared" si="15"/>
        <v>8.8063257228139458E-2</v>
      </c>
      <c r="E48" s="15">
        <f t="shared" si="16"/>
        <v>8.2402535767657076E-2</v>
      </c>
      <c r="F48" s="15">
        <f t="shared" si="17"/>
        <v>8.0475351039460824E-2</v>
      </c>
      <c r="G48" s="15">
        <f t="shared" si="18"/>
        <v>7.85274872924073E-2</v>
      </c>
      <c r="H48" s="15">
        <f t="shared" si="19"/>
        <v>7.4568376965047645E-2</v>
      </c>
      <c r="I48" s="15">
        <f t="shared" si="20"/>
        <v>5.563501019797723E-2</v>
      </c>
      <c r="O48" s="29"/>
    </row>
    <row r="49" spans="1:15" ht="15.75" thickBot="1" x14ac:dyDescent="0.3">
      <c r="O49" s="29"/>
    </row>
    <row r="50" spans="1:15" ht="15.75" thickBot="1" x14ac:dyDescent="0.3">
      <c r="A50" t="s">
        <v>18</v>
      </c>
      <c r="B50" s="69" t="s">
        <v>13</v>
      </c>
      <c r="C50" s="70"/>
      <c r="D50" s="70"/>
      <c r="E50" s="70"/>
      <c r="F50" s="70"/>
      <c r="G50" s="70"/>
      <c r="H50" s="70"/>
      <c r="I50" s="71"/>
      <c r="O50" s="29"/>
    </row>
    <row r="51" spans="1:15" x14ac:dyDescent="0.25">
      <c r="B51" s="16"/>
      <c r="C51" s="16">
        <v>41</v>
      </c>
      <c r="D51" s="16">
        <v>38</v>
      </c>
      <c r="E51" s="16">
        <v>35</v>
      </c>
      <c r="F51" s="16">
        <v>34</v>
      </c>
      <c r="G51" s="16">
        <v>33</v>
      </c>
      <c r="H51" s="16">
        <v>31</v>
      </c>
      <c r="I51" s="16">
        <v>22</v>
      </c>
      <c r="K51" s="14" t="s">
        <v>30</v>
      </c>
      <c r="L51" s="14" t="s">
        <v>28</v>
      </c>
      <c r="M51" s="14" t="s">
        <v>27</v>
      </c>
      <c r="N51" s="1"/>
      <c r="O51" s="29"/>
    </row>
    <row r="52" spans="1:15" x14ac:dyDescent="0.25">
      <c r="B52" s="14">
        <v>100</v>
      </c>
      <c r="C52" s="23">
        <f t="shared" ref="C52:C64" si="21">1/($M$52+$M$53+$M$54+((B52-75)/1000)/($C$51/1000)+(25/1000)/(($C$51/1000)*1.2)+$M$55+$M$56)</f>
        <v>0.27135753553874009</v>
      </c>
      <c r="D52" s="23">
        <f t="shared" ref="D52:D64" si="22">1/($M$52+$M$53+$M$54+((B52-75)/1000)/($D$51/1000)+(25/1000)/(($D$51/1000)*1.2)+$M$55+$M$56)</f>
        <v>0.26501093840695167</v>
      </c>
      <c r="E52" s="23">
        <f t="shared" ref="E52:E64" si="23">1/($M$52+$M$53+$M$54+((B52-75)/1000)/($E$51/1000)+(25/1000)/(($E$51/1000)*1.2)+$M$55+$M$56)</f>
        <v>0.25794385775104878</v>
      </c>
      <c r="F52" s="23">
        <f t="shared" ref="F52:F64" si="24">1/($M$52+$M$53+$M$54+((B52-75)/1000)/($F$51/1000)+(25/1000)/(($F$51/1000)*1.2)+$M$55+$M$56)</f>
        <v>0.25540644264525653</v>
      </c>
      <c r="G52" s="23">
        <f t="shared" ref="G52:G64" si="25">1/($M$52+$M$53+$M$54+((B52-75)/1000)/($G$51/1000)+(25/1000)/(($G$51/1000)*1.2)+$M$55+$M$56)</f>
        <v>0.2527692330608512</v>
      </c>
      <c r="H52" s="23">
        <f t="shared" ref="H52:H64" si="26">1/($M$52+$M$53+$M$54+((B52-75)/1000)/($H$51/1000)+(25/1000)/(($H$51/1000)*1.2)+$M$55+$M$56)</f>
        <v>0.24717091736047883</v>
      </c>
      <c r="I52" s="23">
        <f t="shared" ref="I52:I64" si="27">1/($M$52+$M$53+$M$54+((B52-75)/1000)/($I$51/1000)+(25/1000)/(($I$51/1000)*1.2)+$M$55+$M$56)</f>
        <v>0.21502499484201171</v>
      </c>
      <c r="K52" s="13" t="s">
        <v>37</v>
      </c>
      <c r="L52" s="13"/>
      <c r="M52" s="13">
        <v>0.17</v>
      </c>
      <c r="N52" s="1"/>
      <c r="O52" s="29"/>
    </row>
    <row r="53" spans="1:15" x14ac:dyDescent="0.25">
      <c r="B53" s="14">
        <v>125</v>
      </c>
      <c r="C53" s="23">
        <f t="shared" si="21"/>
        <v>0.23283260719617141</v>
      </c>
      <c r="D53" s="23">
        <f t="shared" si="22"/>
        <v>0.225666194929911</v>
      </c>
      <c r="E53" s="23">
        <f t="shared" si="23"/>
        <v>0.21781280419309174</v>
      </c>
      <c r="F53" s="23">
        <f t="shared" si="24"/>
        <v>0.21502499484201176</v>
      </c>
      <c r="G53" s="23">
        <f t="shared" si="25"/>
        <v>0.21214516448225454</v>
      </c>
      <c r="H53" s="23">
        <f t="shared" si="26"/>
        <v>0.20609059385788303</v>
      </c>
      <c r="I53" s="23">
        <f t="shared" si="27"/>
        <v>0.17280153088037131</v>
      </c>
      <c r="K53" s="13" t="s">
        <v>35</v>
      </c>
      <c r="L53" s="13">
        <v>14</v>
      </c>
      <c r="M53" s="25">
        <f>(L53/1000)/(130/1000)</f>
        <v>0.10769230769230768</v>
      </c>
      <c r="N53" s="1"/>
      <c r="O53" s="29"/>
    </row>
    <row r="54" spans="1:15" x14ac:dyDescent="0.25">
      <c r="B54" s="14">
        <v>150</v>
      </c>
      <c r="C54" s="23">
        <f t="shared" si="21"/>
        <v>0.20388660168266945</v>
      </c>
      <c r="D54" s="23">
        <f t="shared" si="22"/>
        <v>0.19649381839993571</v>
      </c>
      <c r="E54" s="23">
        <f t="shared" si="23"/>
        <v>0.18848776884444354</v>
      </c>
      <c r="F54" s="23">
        <f t="shared" si="24"/>
        <v>0.18566942997274122</v>
      </c>
      <c r="G54" s="23">
        <f t="shared" si="25"/>
        <v>0.18277094338590616</v>
      </c>
      <c r="H54" s="23">
        <f t="shared" si="26"/>
        <v>0.17671945137407472</v>
      </c>
      <c r="I54" s="23">
        <f t="shared" si="27"/>
        <v>0.14443875955192337</v>
      </c>
      <c r="K54" s="13" t="s">
        <v>36</v>
      </c>
      <c r="L54" s="13">
        <v>100</v>
      </c>
      <c r="M54" s="25">
        <f>(L54/1000)/(2000/1000)</f>
        <v>0.05</v>
      </c>
      <c r="N54" s="1"/>
      <c r="O54" s="29"/>
    </row>
    <row r="55" spans="1:15" x14ac:dyDescent="0.25">
      <c r="B55" s="14">
        <v>175</v>
      </c>
      <c r="C55" s="23">
        <f t="shared" si="21"/>
        <v>0.18134196889029908</v>
      </c>
      <c r="D55" s="23">
        <f t="shared" si="22"/>
        <v>0.17400039590373481</v>
      </c>
      <c r="E55" s="23">
        <f t="shared" si="23"/>
        <v>0.16612207003279877</v>
      </c>
      <c r="F55" s="23">
        <f t="shared" si="24"/>
        <v>0.16336638343645138</v>
      </c>
      <c r="G55" s="23">
        <f t="shared" si="25"/>
        <v>0.1605418619059911</v>
      </c>
      <c r="H55" s="23">
        <f t="shared" si="26"/>
        <v>0.15467573307567467</v>
      </c>
      <c r="I55" s="23">
        <f t="shared" si="27"/>
        <v>0.12407389628764841</v>
      </c>
      <c r="K55" s="13" t="s">
        <v>38</v>
      </c>
      <c r="L55" s="26">
        <v>20</v>
      </c>
      <c r="M55" s="25">
        <f>0.301+(L55/1000)/((38/1000)*1.2)</f>
        <v>0.73959649122807025</v>
      </c>
      <c r="N55" s="1"/>
      <c r="O55" s="29"/>
    </row>
    <row r="56" spans="1:15" x14ac:dyDescent="0.25">
      <c r="B56" s="14">
        <v>200</v>
      </c>
      <c r="C56" s="23">
        <f t="shared" si="21"/>
        <v>0.16328665020621569</v>
      </c>
      <c r="D56" s="23">
        <f t="shared" si="22"/>
        <v>0.15612782760453769</v>
      </c>
      <c r="E56" s="23">
        <f t="shared" si="23"/>
        <v>0.14850113059261572</v>
      </c>
      <c r="F56" s="23">
        <f t="shared" si="24"/>
        <v>0.14584691108410705</v>
      </c>
      <c r="G56" s="23">
        <f t="shared" si="25"/>
        <v>0.14313358046026264</v>
      </c>
      <c r="H56" s="23">
        <f t="shared" si="26"/>
        <v>0.13752150730468735</v>
      </c>
      <c r="I56" s="23">
        <f t="shared" si="27"/>
        <v>0.10874202500116698</v>
      </c>
      <c r="K56" s="13" t="s">
        <v>33</v>
      </c>
      <c r="L56" s="15"/>
      <c r="M56" s="15">
        <v>1.5</v>
      </c>
      <c r="N56" s="1"/>
      <c r="O56" s="29"/>
    </row>
    <row r="57" spans="1:15" x14ac:dyDescent="0.25">
      <c r="B57" s="14">
        <v>225</v>
      </c>
      <c r="C57" s="23">
        <f t="shared" si="21"/>
        <v>0.14850113059261572</v>
      </c>
      <c r="D57" s="23">
        <f t="shared" si="22"/>
        <v>0.14158484457480694</v>
      </c>
      <c r="E57" s="23">
        <f t="shared" si="23"/>
        <v>0.13425988442778694</v>
      </c>
      <c r="F57" s="23">
        <f t="shared" si="24"/>
        <v>0.13172109170884166</v>
      </c>
      <c r="G57" s="23">
        <f t="shared" si="25"/>
        <v>0.12913128967220641</v>
      </c>
      <c r="H57" s="23">
        <f t="shared" si="26"/>
        <v>0.12379238229933084</v>
      </c>
      <c r="I57" s="24">
        <f t="shared" si="27"/>
        <v>9.6782557614979503E-2</v>
      </c>
      <c r="O57" s="29"/>
    </row>
    <row r="58" spans="1:15" x14ac:dyDescent="0.25">
      <c r="B58" s="14">
        <v>250</v>
      </c>
      <c r="C58" s="23">
        <f t="shared" si="21"/>
        <v>0.13617092547836004</v>
      </c>
      <c r="D58" s="23">
        <f t="shared" si="22"/>
        <v>0.12952029771839771</v>
      </c>
      <c r="E58" s="23">
        <f t="shared" si="23"/>
        <v>0.12251108179694355</v>
      </c>
      <c r="F58" s="23">
        <f t="shared" si="24"/>
        <v>0.12008993217278303</v>
      </c>
      <c r="G58" s="23">
        <f t="shared" si="25"/>
        <v>0.11762447169701856</v>
      </c>
      <c r="H58" s="23">
        <f t="shared" si="26"/>
        <v>0.11255566172936642</v>
      </c>
      <c r="I58" s="23">
        <f t="shared" si="27"/>
        <v>8.7193050323440657E-2</v>
      </c>
    </row>
    <row r="59" spans="1:15" x14ac:dyDescent="0.25">
      <c r="B59" s="14">
        <v>275</v>
      </c>
      <c r="C59" s="23">
        <f t="shared" si="21"/>
        <v>0.12573132156431716</v>
      </c>
      <c r="D59" s="23">
        <f t="shared" si="22"/>
        <v>0.11935036677285789</v>
      </c>
      <c r="E59" s="23">
        <f t="shared" si="23"/>
        <v>0.11265304835304697</v>
      </c>
      <c r="F59" s="23">
        <f t="shared" si="24"/>
        <v>0.11034620546011456</v>
      </c>
      <c r="G59" s="23">
        <f t="shared" si="25"/>
        <v>0.10800059799815837</v>
      </c>
      <c r="H59" s="24">
        <f t="shared" si="26"/>
        <v>0.103189114129294</v>
      </c>
      <c r="I59" s="23">
        <f t="shared" si="27"/>
        <v>7.9332543031578232E-2</v>
      </c>
    </row>
    <row r="60" spans="1:15" x14ac:dyDescent="0.25">
      <c r="B60" s="14">
        <v>300</v>
      </c>
      <c r="C60" s="23">
        <f t="shared" si="21"/>
        <v>0.11677845029265359</v>
      </c>
      <c r="D60" s="23">
        <f t="shared" si="22"/>
        <v>0.11066124799902509</v>
      </c>
      <c r="E60" s="24">
        <f t="shared" si="23"/>
        <v>0.10426334569317307</v>
      </c>
      <c r="F60" s="24">
        <f t="shared" si="24"/>
        <v>0.10206496869136626</v>
      </c>
      <c r="G60" s="24">
        <f t="shared" si="25"/>
        <v>9.9832443738061299E-2</v>
      </c>
      <c r="H60" s="23">
        <f t="shared" si="26"/>
        <v>9.5261717188103834E-2</v>
      </c>
      <c r="I60" s="23">
        <f t="shared" si="27"/>
        <v>7.277209386348403E-2</v>
      </c>
    </row>
    <row r="61" spans="1:15" x14ac:dyDescent="0.25">
      <c r="B61" s="14">
        <v>325</v>
      </c>
      <c r="C61" s="23">
        <f t="shared" si="21"/>
        <v>0.10901582863112191</v>
      </c>
      <c r="D61" s="24">
        <f t="shared" si="22"/>
        <v>0.10315146518930382</v>
      </c>
      <c r="E61" s="23">
        <f t="shared" si="23"/>
        <v>9.7036655442255079E-2</v>
      </c>
      <c r="F61" s="23">
        <f t="shared" si="24"/>
        <v>9.493993795946E-2</v>
      </c>
      <c r="G61" s="23">
        <f t="shared" si="25"/>
        <v>9.2812941636479629E-2</v>
      </c>
      <c r="H61" s="23">
        <f t="shared" si="26"/>
        <v>8.846545047513564E-2</v>
      </c>
      <c r="I61" s="23">
        <f t="shared" si="27"/>
        <v>6.7213810115057476E-2</v>
      </c>
    </row>
    <row r="62" spans="1:15" x14ac:dyDescent="0.25">
      <c r="B62" s="14">
        <v>350</v>
      </c>
      <c r="C62" s="24">
        <f t="shared" si="21"/>
        <v>0.10222089247469412</v>
      </c>
      <c r="D62" s="23">
        <f t="shared" si="22"/>
        <v>9.6596177528913335E-2</v>
      </c>
      <c r="E62" s="23">
        <f t="shared" si="23"/>
        <v>9.0746821145153519E-2</v>
      </c>
      <c r="F62" s="23">
        <f t="shared" si="24"/>
        <v>8.8744773757432796E-2</v>
      </c>
      <c r="G62" s="23">
        <f t="shared" si="25"/>
        <v>8.6715713984219733E-2</v>
      </c>
      <c r="H62" s="23">
        <f t="shared" si="26"/>
        <v>8.2574340604743751E-2</v>
      </c>
      <c r="I62" s="23">
        <f t="shared" si="27"/>
        <v>6.2444352341174056E-2</v>
      </c>
    </row>
    <row r="63" spans="1:15" x14ac:dyDescent="0.25">
      <c r="B63" s="14">
        <v>375</v>
      </c>
      <c r="C63" s="23">
        <f t="shared" si="21"/>
        <v>9.6223311511535778E-2</v>
      </c>
      <c r="D63" s="23">
        <f t="shared" si="22"/>
        <v>9.0824283692407942E-2</v>
      </c>
      <c r="E63" s="23">
        <f t="shared" si="23"/>
        <v>8.5222753992271985E-2</v>
      </c>
      <c r="F63" s="23">
        <f t="shared" si="24"/>
        <v>8.3308595479576544E-2</v>
      </c>
      <c r="G63" s="23">
        <f t="shared" si="25"/>
        <v>8.1370202466121103E-2</v>
      </c>
      <c r="H63" s="23">
        <f t="shared" si="26"/>
        <v>7.741884838251413E-2</v>
      </c>
      <c r="I63" s="23">
        <f t="shared" si="27"/>
        <v>5.8306922762841662E-2</v>
      </c>
    </row>
    <row r="64" spans="1:15" x14ac:dyDescent="0.25">
      <c r="B64" s="14">
        <v>400</v>
      </c>
      <c r="C64" s="23">
        <f t="shared" si="21"/>
        <v>9.0890514965804955E-2</v>
      </c>
      <c r="D64" s="23">
        <f t="shared" si="22"/>
        <v>8.5703271679024251E-2</v>
      </c>
      <c r="E64" s="23">
        <f t="shared" si="23"/>
        <v>8.033263378740399E-2</v>
      </c>
      <c r="F64" s="23">
        <f t="shared" si="24"/>
        <v>7.8499975824350532E-2</v>
      </c>
      <c r="G64" s="23">
        <f t="shared" si="25"/>
        <v>7.6645462466850556E-2</v>
      </c>
      <c r="H64" s="23">
        <f t="shared" si="26"/>
        <v>7.2869286872722788E-2</v>
      </c>
      <c r="I64" s="23">
        <f t="shared" si="27"/>
        <v>5.4683697611670884E-2</v>
      </c>
    </row>
    <row r="65" spans="1:14" ht="15.75" thickBot="1" x14ac:dyDescent="0.3"/>
    <row r="66" spans="1:14" ht="15.75" thickBot="1" x14ac:dyDescent="0.3">
      <c r="A66" t="s">
        <v>17</v>
      </c>
      <c r="B66" s="69" t="s">
        <v>19</v>
      </c>
      <c r="C66" s="70"/>
      <c r="D66" s="70"/>
      <c r="E66" s="70"/>
      <c r="F66" s="70"/>
      <c r="G66" s="70"/>
      <c r="H66" s="70"/>
      <c r="I66" s="71"/>
    </row>
    <row r="67" spans="1:14" x14ac:dyDescent="0.25">
      <c r="B67" s="16"/>
      <c r="C67" s="16">
        <v>41</v>
      </c>
      <c r="D67" s="16">
        <v>38</v>
      </c>
      <c r="E67" s="16">
        <v>35</v>
      </c>
      <c r="F67" s="16">
        <v>34</v>
      </c>
      <c r="G67" s="16">
        <v>33</v>
      </c>
      <c r="H67" s="16">
        <v>31</v>
      </c>
      <c r="I67" s="16">
        <v>22</v>
      </c>
      <c r="K67" s="14" t="s">
        <v>30</v>
      </c>
      <c r="L67" s="14" t="s">
        <v>28</v>
      </c>
      <c r="M67" s="14" t="s">
        <v>27</v>
      </c>
      <c r="N67" s="1"/>
    </row>
    <row r="68" spans="1:14" x14ac:dyDescent="0.25">
      <c r="B68" s="14">
        <v>100</v>
      </c>
      <c r="C68" s="15">
        <f t="shared" ref="C68:C80" si="28">1/($M$68+((B68-75)/1000)/($C$67/1000)+(75/1000)/(($C$67/1000)*1.2)+$M$69)</f>
        <v>0.25398911207058378</v>
      </c>
      <c r="D68" s="15">
        <f t="shared" ref="D68:D80" si="29">1/($M$68+((B68-75)/1000)/($D$67/1000)+(75/1000)/(($D$67/1000)*1.2)+$M$69)</f>
        <v>0.24356608720986694</v>
      </c>
      <c r="E68" s="15">
        <f t="shared" ref="E68:E80" si="30">1/($M$68+((B68-75)/1000)/($E$67/1000)+(75/1000)/(($E$67/1000)*1.2)+$M$69)</f>
        <v>0.23239436619718312</v>
      </c>
      <c r="F68" s="15">
        <f t="shared" ref="F68:F80" si="31">1/($M$68+((B68-75)/1000)/($F$67/1000)+(75/1000)/(($F$67/1000)*1.2)+$M$69)</f>
        <v>0.22848997047143874</v>
      </c>
      <c r="G68" s="15">
        <f t="shared" ref="G68:G80" si="32">1/($M$68+((B68-75)/1000)/($G$67/1000)+(75/1000)/(($G$67/1000)*1.2)+$M$69)</f>
        <v>0.22448979591836737</v>
      </c>
      <c r="H68" s="15">
        <f t="shared" ref="H68:H80" si="33">1/($M$68+((B68-75)/1000)/($H$67/1000)+(75/1000)/(($H$67/1000)*1.2)+$M$69)</f>
        <v>0.21618765849535079</v>
      </c>
      <c r="I68" s="15">
        <f t="shared" ref="I68:I80" si="34">1/($M$68+((B68-75)/1000)/($I$67/1000)+(75/1000)/(($I$67/1000)*1.2)+$M$69)</f>
        <v>0.1730013106159895</v>
      </c>
      <c r="K68" s="13" t="s">
        <v>39</v>
      </c>
      <c r="L68" s="26">
        <v>10</v>
      </c>
      <c r="M68" s="25">
        <f>(L68/1000)/(33/1000)</f>
        <v>0.30303030303030304</v>
      </c>
      <c r="N68" s="1"/>
    </row>
    <row r="69" spans="1:14" x14ac:dyDescent="0.25">
      <c r="B69" s="14">
        <v>125</v>
      </c>
      <c r="C69" s="15">
        <f t="shared" si="28"/>
        <v>0.21992847854356307</v>
      </c>
      <c r="D69" s="15">
        <f t="shared" si="29"/>
        <v>0.20992717837113919</v>
      </c>
      <c r="E69" s="15">
        <f t="shared" si="30"/>
        <v>0.1993097497842968</v>
      </c>
      <c r="F69" s="15">
        <f t="shared" si="31"/>
        <v>0.19562374683985706</v>
      </c>
      <c r="G69" s="15">
        <f t="shared" si="32"/>
        <v>0.19186046511627908</v>
      </c>
      <c r="H69" s="15">
        <f t="shared" si="33"/>
        <v>0.1840921360446284</v>
      </c>
      <c r="I69" s="15">
        <f t="shared" si="34"/>
        <v>0.14457831325301201</v>
      </c>
      <c r="K69" s="13" t="s">
        <v>33</v>
      </c>
      <c r="L69" s="15"/>
      <c r="M69" s="15">
        <v>1.5</v>
      </c>
      <c r="N69" s="1"/>
    </row>
    <row r="70" spans="1:14" x14ac:dyDescent="0.25">
      <c r="B70" s="14">
        <v>150</v>
      </c>
      <c r="C70" s="15">
        <f t="shared" si="28"/>
        <v>0.1939228894940519</v>
      </c>
      <c r="D70" s="15">
        <f t="shared" si="29"/>
        <v>0.18445245274692948</v>
      </c>
      <c r="E70" s="15">
        <f t="shared" si="30"/>
        <v>0.17447129909365558</v>
      </c>
      <c r="F70" s="15">
        <f t="shared" si="31"/>
        <v>0.17102355003429617</v>
      </c>
      <c r="G70" s="15">
        <f t="shared" si="32"/>
        <v>0.16751269035532995</v>
      </c>
      <c r="H70" s="15">
        <f t="shared" si="33"/>
        <v>0.16029457850203699</v>
      </c>
      <c r="I70" s="15">
        <f t="shared" si="34"/>
        <v>0.12417685794920036</v>
      </c>
    </row>
    <row r="71" spans="1:14" x14ac:dyDescent="0.25">
      <c r="B71" s="14">
        <v>175</v>
      </c>
      <c r="C71" s="15">
        <f t="shared" si="28"/>
        <v>0.17341707254550115</v>
      </c>
      <c r="D71" s="15">
        <f t="shared" si="29"/>
        <v>0.16449137535252836</v>
      </c>
      <c r="E71" s="15">
        <f t="shared" si="30"/>
        <v>0.15513767629281397</v>
      </c>
      <c r="F71" s="15">
        <f t="shared" si="31"/>
        <v>0.15191930133369441</v>
      </c>
      <c r="G71" s="15">
        <f t="shared" si="32"/>
        <v>0.14864864864864866</v>
      </c>
      <c r="H71" s="15">
        <f t="shared" si="33"/>
        <v>0.1419453309282642</v>
      </c>
      <c r="I71" s="15">
        <f t="shared" si="34"/>
        <v>0.10882110469909316</v>
      </c>
    </row>
    <row r="72" spans="1:14" x14ac:dyDescent="0.25">
      <c r="B72" s="14">
        <v>200</v>
      </c>
      <c r="C72" s="15">
        <f t="shared" si="28"/>
        <v>0.15683319809899152</v>
      </c>
      <c r="D72" s="15">
        <f t="shared" si="29"/>
        <v>0.14842871515653666</v>
      </c>
      <c r="E72" s="15">
        <f t="shared" si="30"/>
        <v>0.1396614268440145</v>
      </c>
      <c r="F72" s="15">
        <f t="shared" si="31"/>
        <v>0.13665428414834663</v>
      </c>
      <c r="G72" s="15">
        <f t="shared" si="32"/>
        <v>0.13360323886639677</v>
      </c>
      <c r="H72" s="15">
        <f t="shared" si="33"/>
        <v>0.12736553784860558</v>
      </c>
      <c r="I72" s="24">
        <f t="shared" si="34"/>
        <v>9.6845194424064557E-2</v>
      </c>
    </row>
    <row r="73" spans="1:14" x14ac:dyDescent="0.25">
      <c r="B73" s="14">
        <v>225</v>
      </c>
      <c r="C73" s="15">
        <f t="shared" si="28"/>
        <v>0.1431443080829454</v>
      </c>
      <c r="D73" s="15">
        <f t="shared" si="29"/>
        <v>0.13522402544885964</v>
      </c>
      <c r="E73" s="15">
        <f t="shared" si="30"/>
        <v>0.12699285321605278</v>
      </c>
      <c r="F73" s="15">
        <f t="shared" si="31"/>
        <v>0.12417685794920041</v>
      </c>
      <c r="G73" s="15">
        <f t="shared" si="32"/>
        <v>0.12132352941176471</v>
      </c>
      <c r="H73" s="15">
        <f t="shared" si="33"/>
        <v>0.11550186293327311</v>
      </c>
      <c r="I73" s="15">
        <f t="shared" si="34"/>
        <v>8.724388631857237E-2</v>
      </c>
    </row>
    <row r="74" spans="1:14" x14ac:dyDescent="0.25">
      <c r="B74" s="14">
        <v>250</v>
      </c>
      <c r="C74" s="15">
        <f t="shared" si="28"/>
        <v>0.13165320618857645</v>
      </c>
      <c r="D74" s="15">
        <f t="shared" si="29"/>
        <v>0.12417685794920039</v>
      </c>
      <c r="E74" s="15">
        <f t="shared" si="30"/>
        <v>0.11643145161290325</v>
      </c>
      <c r="F74" s="15">
        <f t="shared" si="31"/>
        <v>0.11378733329952843</v>
      </c>
      <c r="G74" s="15">
        <f t="shared" si="32"/>
        <v>0.1111111111111111</v>
      </c>
      <c r="H74" s="15">
        <f t="shared" si="33"/>
        <v>0.10565998760586658</v>
      </c>
      <c r="I74" s="15">
        <f t="shared" si="34"/>
        <v>7.9374624173180988E-2</v>
      </c>
    </row>
    <row r="75" spans="1:14" x14ac:dyDescent="0.25">
      <c r="B75" s="14">
        <v>275</v>
      </c>
      <c r="C75" s="15">
        <f t="shared" si="28"/>
        <v>0.12186993334534318</v>
      </c>
      <c r="D75" s="15">
        <f t="shared" si="29"/>
        <v>0.1147983704856502</v>
      </c>
      <c r="E75" s="15">
        <f t="shared" si="30"/>
        <v>0.10749185667752444</v>
      </c>
      <c r="F75" s="15">
        <f t="shared" si="31"/>
        <v>0.10500210565719902</v>
      </c>
      <c r="G75" s="24">
        <f t="shared" si="32"/>
        <v>0.10248447204968944</v>
      </c>
      <c r="H75" s="24">
        <f t="shared" si="33"/>
        <v>9.7363662320357855E-2</v>
      </c>
      <c r="I75" s="15">
        <f t="shared" si="34"/>
        <v>7.280750137892994E-2</v>
      </c>
    </row>
    <row r="76" spans="1:14" x14ac:dyDescent="0.25">
      <c r="B76" s="14">
        <v>300</v>
      </c>
      <c r="C76" s="15">
        <f t="shared" si="28"/>
        <v>0.11344009390458624</v>
      </c>
      <c r="D76" s="15">
        <f t="shared" si="29"/>
        <v>0.10673703025918202</v>
      </c>
      <c r="E76" s="24">
        <f t="shared" si="30"/>
        <v>9.9827139152981859E-2</v>
      </c>
      <c r="F76" s="24">
        <f t="shared" si="31"/>
        <v>9.7476217366752105E-2</v>
      </c>
      <c r="G76" s="15">
        <f t="shared" si="32"/>
        <v>9.5100864553314124E-2</v>
      </c>
      <c r="H76" s="15">
        <f t="shared" si="33"/>
        <v>9.0275326509001053E-2</v>
      </c>
      <c r="I76" s="15">
        <f t="shared" si="34"/>
        <v>6.724401426388181E-2</v>
      </c>
    </row>
    <row r="77" spans="1:14" x14ac:dyDescent="0.25">
      <c r="B77" s="14">
        <v>325</v>
      </c>
      <c r="C77" s="15">
        <f t="shared" si="28"/>
        <v>0.10610100376411542</v>
      </c>
      <c r="D77" s="24">
        <f t="shared" si="29"/>
        <v>9.9733566628226022E-2</v>
      </c>
      <c r="E77" s="15">
        <f t="shared" si="30"/>
        <v>9.3182734973779754E-2</v>
      </c>
      <c r="F77" s="15">
        <f t="shared" si="31"/>
        <v>9.0956994041587289E-2</v>
      </c>
      <c r="G77" s="15">
        <f t="shared" si="32"/>
        <v>8.8709677419354843E-2</v>
      </c>
      <c r="H77" s="15">
        <f t="shared" si="33"/>
        <v>8.4149049930081446E-2</v>
      </c>
      <c r="I77" s="15">
        <f t="shared" si="34"/>
        <v>6.2470421202082349E-2</v>
      </c>
    </row>
    <row r="78" spans="1:14" x14ac:dyDescent="0.25">
      <c r="B78" s="14">
        <v>350</v>
      </c>
      <c r="C78" s="24">
        <f t="shared" si="28"/>
        <v>9.9653826323930175E-2</v>
      </c>
      <c r="D78" s="15">
        <f t="shared" si="29"/>
        <v>9.3592566332052096E-2</v>
      </c>
      <c r="E78" s="15">
        <f t="shared" si="30"/>
        <v>8.736762481089258E-2</v>
      </c>
      <c r="F78" s="15">
        <f t="shared" si="31"/>
        <v>8.5255119486341707E-2</v>
      </c>
      <c r="G78" s="15">
        <f t="shared" si="32"/>
        <v>8.3123425692695208E-2</v>
      </c>
      <c r="H78" s="15">
        <f t="shared" si="33"/>
        <v>7.8801417347095989E-2</v>
      </c>
      <c r="I78" s="15">
        <f t="shared" si="34"/>
        <v>5.8329650905877141E-2</v>
      </c>
    </row>
    <row r="79" spans="1:14" x14ac:dyDescent="0.25">
      <c r="B79" s="14">
        <v>375</v>
      </c>
      <c r="C79" s="15">
        <f t="shared" si="28"/>
        <v>9.3945285377030965E-2</v>
      </c>
      <c r="D79" s="15">
        <f t="shared" si="29"/>
        <v>8.8163954019756033E-2</v>
      </c>
      <c r="E79" s="15">
        <f t="shared" si="30"/>
        <v>8.2235671057315787E-2</v>
      </c>
      <c r="F79" s="15">
        <f t="shared" si="31"/>
        <v>8.0225948303600164E-2</v>
      </c>
      <c r="G79" s="15">
        <f t="shared" si="32"/>
        <v>7.8199052132701424E-2</v>
      </c>
      <c r="H79" s="15">
        <f t="shared" si="33"/>
        <v>7.4092851452161948E-2</v>
      </c>
      <c r="I79" s="15">
        <f t="shared" si="34"/>
        <v>5.4703688354745129E-2</v>
      </c>
    </row>
    <row r="80" spans="1:14" x14ac:dyDescent="0.25">
      <c r="B80" s="14">
        <v>400</v>
      </c>
      <c r="C80" s="15">
        <f t="shared" si="28"/>
        <v>8.8855322781900573E-2</v>
      </c>
      <c r="D80" s="15">
        <f t="shared" si="29"/>
        <v>8.333056450809051E-2</v>
      </c>
      <c r="E80" s="15">
        <f t="shared" si="30"/>
        <v>7.7673167451244113E-2</v>
      </c>
      <c r="F80" s="15">
        <f t="shared" si="31"/>
        <v>7.5757064244961356E-2</v>
      </c>
      <c r="G80" s="15">
        <f t="shared" si="32"/>
        <v>7.3825503355704702E-2</v>
      </c>
      <c r="H80" s="15">
        <f t="shared" si="33"/>
        <v>6.9915254237288144E-2</v>
      </c>
      <c r="I80" s="15">
        <f t="shared" si="34"/>
        <v>5.1502145922746781E-2</v>
      </c>
    </row>
    <row r="81" spans="1:14" ht="15.75" thickBot="1" x14ac:dyDescent="0.3"/>
    <row r="82" spans="1:14" ht="15.75" thickBot="1" x14ac:dyDescent="0.3">
      <c r="A82" t="s">
        <v>17</v>
      </c>
      <c r="B82" s="69" t="s">
        <v>20</v>
      </c>
      <c r="C82" s="70"/>
      <c r="D82" s="70"/>
      <c r="E82" s="70"/>
      <c r="F82" s="70"/>
      <c r="G82" s="70"/>
      <c r="H82" s="70"/>
      <c r="I82" s="71"/>
    </row>
    <row r="83" spans="1:14" x14ac:dyDescent="0.25">
      <c r="B83" s="16"/>
      <c r="C83" s="16">
        <v>41</v>
      </c>
      <c r="D83" s="16">
        <v>38</v>
      </c>
      <c r="E83" s="16">
        <v>35</v>
      </c>
      <c r="F83" s="16">
        <v>34</v>
      </c>
      <c r="G83" s="16">
        <v>33</v>
      </c>
      <c r="H83" s="16">
        <v>31</v>
      </c>
      <c r="I83" s="16">
        <v>22</v>
      </c>
      <c r="K83" s="14" t="s">
        <v>30</v>
      </c>
      <c r="L83" s="14" t="s">
        <v>28</v>
      </c>
      <c r="M83" s="14" t="s">
        <v>27</v>
      </c>
      <c r="N83" s="1"/>
    </row>
    <row r="84" spans="1:14" x14ac:dyDescent="0.25">
      <c r="B84" s="14">
        <v>100</v>
      </c>
      <c r="C84" s="15">
        <f t="shared" ref="C84:C96" si="35">1/($M$84+$M$85+$M$86+((B84-75)/1000)/($C$83/1000)+(75/1000)/(($C$83/1000)*1.2)+$M$87)</f>
        <v>0.24788916971855771</v>
      </c>
      <c r="D84" s="15">
        <f t="shared" ref="D84:D96" si="36">1/($M$84+$M$85+$M$86+((B84-75)/1000)/($D$83/1000)+(75/1000)/(($D$83/1000)*1.2)+$M$87)</f>
        <v>0.23795098830475706</v>
      </c>
      <c r="E84" s="15">
        <f t="shared" ref="E84:E96" si="37">1/($M$84+$M$85+$M$86+((B84-75)/1000)/($E$83/1000)+(75/1000)/(($E$83/1000)*1.2)+$M$87)</f>
        <v>0.22727714213562811</v>
      </c>
      <c r="F84" s="15">
        <f t="shared" ref="F84:F96" si="38">1/($M$84+$M$85+$M$86+((B84-75)/1000)/($F$83/1000)+(75/1000)/(($F$83/1000)*1.2)+$M$87)</f>
        <v>0.22354141753805487</v>
      </c>
      <c r="G84" s="15">
        <f t="shared" ref="G84:G96" si="39">1/($M$84+$M$85+$M$86+((B84-75)/1000)/($G$83/1000)+(75/1000)/(($G$83/1000)*1.2)+$M$87)</f>
        <v>0.21971118307728815</v>
      </c>
      <c r="H84" s="15">
        <f t="shared" ref="H84:H96" si="40">1/($M$84+$M$85+$M$86+((B84-75)/1000)/($H$83/1000)+(75/1000)/(($H$83/1000)*1.2)+$M$87)</f>
        <v>0.21175246621272509</v>
      </c>
      <c r="I84" s="15">
        <f t="shared" ref="I84:I96" si="41">1/($M$84+$M$85+$M$86+((B84-75)/1000)/($I$83/1000)+(75/1000)/(($I$83/1000)*1.2)+$M$87)</f>
        <v>0.17014941948243903</v>
      </c>
      <c r="K84" s="13" t="s">
        <v>37</v>
      </c>
      <c r="L84" s="13"/>
      <c r="M84" s="13">
        <v>0.17</v>
      </c>
      <c r="N84" s="1"/>
    </row>
    <row r="85" spans="1:14" x14ac:dyDescent="0.25">
      <c r="B85" s="14">
        <v>125</v>
      </c>
      <c r="C85" s="15">
        <f t="shared" si="35"/>
        <v>0.2153400977447423</v>
      </c>
      <c r="D85" s="15">
        <f t="shared" si="36"/>
        <v>0.20574265416353535</v>
      </c>
      <c r="E85" s="15">
        <f t="shared" si="37"/>
        <v>0.19553399402654392</v>
      </c>
      <c r="F85" s="15">
        <f t="shared" si="38"/>
        <v>0.19198508134028561</v>
      </c>
      <c r="G85" s="15">
        <f t="shared" si="39"/>
        <v>0.18835919674388857</v>
      </c>
      <c r="H85" s="15">
        <f t="shared" si="40"/>
        <v>0.18086627315245374</v>
      </c>
      <c r="I85" s="15">
        <f t="shared" si="41"/>
        <v>0.14258112832966263</v>
      </c>
      <c r="K85" s="13" t="s">
        <v>35</v>
      </c>
      <c r="L85" s="13">
        <v>14</v>
      </c>
      <c r="M85" s="25">
        <f>(L85/1000)/(130/1000)</f>
        <v>0.10769230769230768</v>
      </c>
      <c r="N85" s="1"/>
    </row>
    <row r="86" spans="1:14" x14ac:dyDescent="0.25">
      <c r="B86" s="14">
        <v>150</v>
      </c>
      <c r="C86" s="15">
        <f t="shared" si="35"/>
        <v>0.19034664357799314</v>
      </c>
      <c r="D86" s="15">
        <f t="shared" si="36"/>
        <v>0.18121406084162231</v>
      </c>
      <c r="E86" s="15">
        <f t="shared" si="37"/>
        <v>0.17157114336769647</v>
      </c>
      <c r="F86" s="15">
        <f t="shared" si="38"/>
        <v>0.16823596680278921</v>
      </c>
      <c r="G86" s="15">
        <f t="shared" si="39"/>
        <v>0.16483748714408489</v>
      </c>
      <c r="H86" s="15">
        <f t="shared" si="40"/>
        <v>0.15784326994506601</v>
      </c>
      <c r="I86" s="15">
        <f t="shared" si="41"/>
        <v>0.12270067328061747</v>
      </c>
      <c r="K86" s="13" t="s">
        <v>40</v>
      </c>
      <c r="L86" s="13">
        <v>22</v>
      </c>
      <c r="M86" s="25">
        <f>(L86/1000)/(180/1000)</f>
        <v>0.12222222222222222</v>
      </c>
      <c r="N86" s="1"/>
    </row>
    <row r="87" spans="1:14" x14ac:dyDescent="0.25">
      <c r="B87" s="14">
        <v>175</v>
      </c>
      <c r="C87" s="15">
        <f t="shared" si="35"/>
        <v>0.17055157096235954</v>
      </c>
      <c r="D87" s="15">
        <f t="shared" si="36"/>
        <v>0.16191106035356773</v>
      </c>
      <c r="E87" s="15">
        <f t="shared" si="37"/>
        <v>0.1528404245194111</v>
      </c>
      <c r="F87" s="15">
        <f t="shared" si="38"/>
        <v>0.14971569824420897</v>
      </c>
      <c r="G87" s="15">
        <f t="shared" si="39"/>
        <v>0.14653824739345236</v>
      </c>
      <c r="H87" s="15">
        <f t="shared" si="40"/>
        <v>0.14001974251346053</v>
      </c>
      <c r="I87" s="15">
        <f t="shared" si="41"/>
        <v>0.10768576840949709</v>
      </c>
      <c r="K87" s="13" t="s">
        <v>33</v>
      </c>
      <c r="L87" s="13"/>
      <c r="M87" s="13">
        <v>1.5</v>
      </c>
      <c r="N87" s="1"/>
    </row>
    <row r="88" spans="1:14" x14ac:dyDescent="0.25">
      <c r="B88" s="14">
        <v>200</v>
      </c>
      <c r="C88" s="15">
        <f t="shared" si="35"/>
        <v>0.15448583783205841</v>
      </c>
      <c r="D88" s="15">
        <f t="shared" si="36"/>
        <v>0.14632450998074018</v>
      </c>
      <c r="E88" s="15">
        <f t="shared" si="37"/>
        <v>0.13779689847615811</v>
      </c>
      <c r="F88" s="15">
        <f t="shared" si="38"/>
        <v>0.13486867086890955</v>
      </c>
      <c r="G88" s="15">
        <f t="shared" si="39"/>
        <v>0.13189597128008781</v>
      </c>
      <c r="H88" s="15">
        <f t="shared" si="40"/>
        <v>0.12581304119639983</v>
      </c>
      <c r="I88" s="24">
        <f t="shared" si="41"/>
        <v>9.5944964715810557E-2</v>
      </c>
    </row>
    <row r="89" spans="1:14" x14ac:dyDescent="0.25">
      <c r="B89" s="14">
        <v>225</v>
      </c>
      <c r="C89" s="15">
        <f t="shared" si="35"/>
        <v>0.1411862767056771</v>
      </c>
      <c r="D89" s="15">
        <f t="shared" si="36"/>
        <v>0.13347535479346445</v>
      </c>
      <c r="E89" s="15">
        <f t="shared" si="37"/>
        <v>0.12544937374876122</v>
      </c>
      <c r="F89" s="15">
        <f t="shared" si="38"/>
        <v>0.1227006732806175</v>
      </c>
      <c r="G89" s="15">
        <f t="shared" si="39"/>
        <v>0.11991401969124238</v>
      </c>
      <c r="H89" s="15">
        <f t="shared" si="40"/>
        <v>0.11422366486329534</v>
      </c>
      <c r="I89" s="15">
        <f t="shared" si="41"/>
        <v>8.6512633398850805E-2</v>
      </c>
    </row>
    <row r="90" spans="1:14" x14ac:dyDescent="0.25">
      <c r="B90" s="14">
        <v>250</v>
      </c>
      <c r="C90" s="15">
        <f t="shared" si="35"/>
        <v>0.12999510316549051</v>
      </c>
      <c r="D90" s="15">
        <f t="shared" si="36"/>
        <v>0.1227006732806175</v>
      </c>
      <c r="E90" s="15">
        <f t="shared" si="37"/>
        <v>0.11513271188847171</v>
      </c>
      <c r="F90" s="15">
        <f t="shared" si="38"/>
        <v>0.11254659734686535</v>
      </c>
      <c r="G90" s="15">
        <f t="shared" si="39"/>
        <v>0.10992774834318299</v>
      </c>
      <c r="H90" s="24">
        <f t="shared" si="40"/>
        <v>0.10458932900480961</v>
      </c>
      <c r="I90" s="15">
        <f t="shared" si="41"/>
        <v>7.8768879743728787E-2</v>
      </c>
    </row>
    <row r="91" spans="1:14" x14ac:dyDescent="0.25">
      <c r="B91" s="14">
        <v>275</v>
      </c>
      <c r="C91" s="15">
        <f t="shared" si="35"/>
        <v>0.12044777344871078</v>
      </c>
      <c r="D91" s="15">
        <f t="shared" si="36"/>
        <v>0.1135356102424136</v>
      </c>
      <c r="E91" s="15">
        <f t="shared" si="37"/>
        <v>0.10638394602605954</v>
      </c>
      <c r="F91" s="24">
        <f t="shared" si="38"/>
        <v>0.1039446715421543</v>
      </c>
      <c r="G91" s="24">
        <f t="shared" si="39"/>
        <v>0.10147689488586412</v>
      </c>
      <c r="H91" s="15">
        <f t="shared" si="40"/>
        <v>9.6453813196594254E-2</v>
      </c>
      <c r="I91" s="15">
        <f t="shared" si="41"/>
        <v>7.2297521998220357E-2</v>
      </c>
    </row>
    <row r="92" spans="1:14" x14ac:dyDescent="0.25">
      <c r="B92" s="14">
        <v>300</v>
      </c>
      <c r="C92" s="15">
        <f t="shared" si="35"/>
        <v>0.11220687795180462</v>
      </c>
      <c r="D92" s="15">
        <f t="shared" si="36"/>
        <v>0.1056445457854812</v>
      </c>
      <c r="E92" s="24">
        <f t="shared" si="37"/>
        <v>9.8870891998942473E-2</v>
      </c>
      <c r="F92" s="15">
        <f t="shared" si="38"/>
        <v>9.6564273257959146E-2</v>
      </c>
      <c r="G92" s="15">
        <f t="shared" si="39"/>
        <v>9.423262645440042E-2</v>
      </c>
      <c r="H92" s="15">
        <f t="shared" si="40"/>
        <v>8.949260137745077E-2</v>
      </c>
      <c r="I92" s="15">
        <f t="shared" si="41"/>
        <v>6.6808762901047231E-2</v>
      </c>
    </row>
    <row r="93" spans="1:14" x14ac:dyDescent="0.25">
      <c r="B93" s="14">
        <v>325</v>
      </c>
      <c r="C93" s="15">
        <f t="shared" si="35"/>
        <v>0.10502143448727012</v>
      </c>
      <c r="D93" s="24">
        <f t="shared" si="36"/>
        <v>9.8779102732044238E-2</v>
      </c>
      <c r="E93" s="15">
        <f t="shared" si="37"/>
        <v>9.2349013872648572E-2</v>
      </c>
      <c r="F93" s="15">
        <f t="shared" si="38"/>
        <v>9.016245561006303E-2</v>
      </c>
      <c r="G93" s="15">
        <f t="shared" si="39"/>
        <v>8.7953752864305873E-2</v>
      </c>
      <c r="H93" s="15">
        <f t="shared" si="40"/>
        <v>8.3468554539577827E-2</v>
      </c>
      <c r="I93" s="15">
        <f t="shared" si="41"/>
        <v>6.2094599940944989E-2</v>
      </c>
    </row>
    <row r="94" spans="1:14" x14ac:dyDescent="0.25">
      <c r="B94" s="14">
        <v>350</v>
      </c>
      <c r="C94" s="24">
        <f t="shared" si="35"/>
        <v>9.8700880777278163E-2</v>
      </c>
      <c r="D94" s="15">
        <f t="shared" si="36"/>
        <v>9.275152854352145E-2</v>
      </c>
      <c r="E94" s="15">
        <f t="shared" si="37"/>
        <v>8.6634304857550581E-2</v>
      </c>
      <c r="F94" s="15">
        <f t="shared" si="38"/>
        <v>8.4556691669486636E-2</v>
      </c>
      <c r="G94" s="15">
        <f t="shared" si="39"/>
        <v>8.245935176826294E-2</v>
      </c>
      <c r="H94" s="15">
        <f t="shared" si="40"/>
        <v>7.8204357235433938E-2</v>
      </c>
      <c r="I94" s="15">
        <f t="shared" si="41"/>
        <v>5.8001869399800066E-2</v>
      </c>
    </row>
    <row r="95" spans="1:14" x14ac:dyDescent="0.25">
      <c r="B95" s="14">
        <v>375</v>
      </c>
      <c r="C95" s="15">
        <f t="shared" si="35"/>
        <v>9.3097925160291653E-2</v>
      </c>
      <c r="D95" s="15">
        <f t="shared" si="36"/>
        <v>8.7417262294256809E-2</v>
      </c>
      <c r="E95" s="15">
        <f t="shared" si="37"/>
        <v>8.1585650488667172E-2</v>
      </c>
      <c r="F95" s="15">
        <f t="shared" si="38"/>
        <v>7.9607191142909525E-2</v>
      </c>
      <c r="G95" s="15">
        <f t="shared" si="39"/>
        <v>7.7611051041779122E-2</v>
      </c>
      <c r="H95" s="15">
        <f t="shared" si="40"/>
        <v>7.3564771986729532E-2</v>
      </c>
      <c r="I95" s="15">
        <f t="shared" si="41"/>
        <v>5.4415291415660108E-2</v>
      </c>
    </row>
    <row r="96" spans="1:14" x14ac:dyDescent="0.25">
      <c r="B96" s="14">
        <v>400</v>
      </c>
      <c r="C96" s="15">
        <f t="shared" si="35"/>
        <v>8.8096924614780261E-2</v>
      </c>
      <c r="D96" s="15">
        <f t="shared" si="36"/>
        <v>8.2663190077739826E-2</v>
      </c>
      <c r="E96" s="15">
        <f t="shared" si="37"/>
        <v>7.7093018987097528E-2</v>
      </c>
      <c r="F96" s="15">
        <f t="shared" si="38"/>
        <v>7.5205084151048415E-2</v>
      </c>
      <c r="G96" s="15">
        <f t="shared" si="39"/>
        <v>7.3301214453609792E-2</v>
      </c>
      <c r="H96" s="15">
        <f t="shared" si="40"/>
        <v>6.9444856629016088E-2</v>
      </c>
      <c r="I96" s="15">
        <f t="shared" si="41"/>
        <v>5.1246439228571861E-2</v>
      </c>
    </row>
    <row r="97" spans="1:14" ht="15.75" thickBot="1" x14ac:dyDescent="0.3"/>
    <row r="98" spans="1:14" ht="15.75" thickBot="1" x14ac:dyDescent="0.3">
      <c r="A98" t="s">
        <v>17</v>
      </c>
      <c r="B98" s="69" t="s">
        <v>26</v>
      </c>
      <c r="C98" s="70"/>
      <c r="D98" s="70"/>
      <c r="E98" s="70"/>
      <c r="F98" s="70"/>
      <c r="G98" s="70"/>
      <c r="H98" s="70"/>
      <c r="I98" s="71"/>
    </row>
    <row r="99" spans="1:14" x14ac:dyDescent="0.25">
      <c r="B99" s="16"/>
      <c r="C99" s="16">
        <v>41</v>
      </c>
      <c r="D99" s="16">
        <v>38</v>
      </c>
      <c r="E99" s="16">
        <v>35</v>
      </c>
      <c r="F99" s="16">
        <v>34</v>
      </c>
      <c r="G99" s="16">
        <v>33</v>
      </c>
      <c r="H99" s="16">
        <v>31</v>
      </c>
      <c r="I99" s="16">
        <v>22</v>
      </c>
      <c r="K99" s="14" t="s">
        <v>30</v>
      </c>
      <c r="L99" s="14" t="s">
        <v>28</v>
      </c>
      <c r="M99" s="14" t="s">
        <v>27</v>
      </c>
      <c r="N99" s="1"/>
    </row>
    <row r="100" spans="1:14" x14ac:dyDescent="0.25">
      <c r="B100" s="14">
        <v>100</v>
      </c>
      <c r="C100" s="15">
        <f t="shared" ref="C100:C112" si="42">1/($M$100+((B100-75)/1000)/($C$99/1000)+(25/1000)/(($C$99/1000)*1.2)+$M$101+$M$102)</f>
        <v>0.26831469221581333</v>
      </c>
      <c r="D100" s="15">
        <f t="shared" ref="D100:D112" si="43">1/($M$100+((B100-75)/1000)/($D$99/1000)+(25/1000)/(($D$99/1000)*1.2)+$M$101+$M$102)</f>
        <v>0.26210800326791966</v>
      </c>
      <c r="E100" s="15">
        <f t="shared" ref="E100:E112" si="44">1/($M$100+((B100-75)/1000)/($E$99/1000)+(25/1000)/(($E$99/1000)*1.2)+$M$101+$M$102)</f>
        <v>0.25519288052370148</v>
      </c>
      <c r="F100" s="15">
        <f t="shared" ref="F100:F112" si="45">1/($M$100+((B100-75)/1000)/($F$99/1000)+(25/1000)/(($F$99/1000)*1.2)+$M$101+$M$102)</f>
        <v>0.25270903940083783</v>
      </c>
      <c r="G100" s="15">
        <f t="shared" ref="G100:G112" si="46">1/($M$100+((B100-75)/1000)/($G$99/1000)+(25/1000)/(($G$99/1000)*1.2)+$M$101+$M$102)</f>
        <v>0.25012695838039006</v>
      </c>
      <c r="H100" s="15">
        <f t="shared" ref="H100:H112" si="47">1/($M$100+((B100-75)/1000)/($H$99/1000)+(25/1000)/(($H$99/1000)*1.2)+$M$101+$M$102)</f>
        <v>0.24464380332551361</v>
      </c>
      <c r="I100" s="15">
        <f t="shared" ref="I100:I112" si="48">1/($M$100+((B100-75)/1000)/($I$99/1000)+(25/1000)/(($I$99/1000)*1.2)+$M$101+$M$102)</f>
        <v>0.21310991951333441</v>
      </c>
      <c r="K100" s="13" t="s">
        <v>39</v>
      </c>
      <c r="L100" s="26">
        <v>10</v>
      </c>
      <c r="M100" s="25">
        <f>(L100/1000)/(33/1000)</f>
        <v>0.30303030303030304</v>
      </c>
      <c r="N100" s="1"/>
    </row>
    <row r="101" spans="1:14" x14ac:dyDescent="0.25">
      <c r="B101" s="14">
        <v>125</v>
      </c>
      <c r="C101" s="15">
        <f t="shared" si="42"/>
        <v>0.23058885257703068</v>
      </c>
      <c r="D101" s="15">
        <f t="shared" si="43"/>
        <v>0.2235578114439018</v>
      </c>
      <c r="E101" s="15">
        <f t="shared" si="44"/>
        <v>0.21584797574778242</v>
      </c>
      <c r="F101" s="15">
        <f t="shared" si="45"/>
        <v>0.21310991951333444</v>
      </c>
      <c r="G101" s="15">
        <f t="shared" si="46"/>
        <v>0.21028082047752863</v>
      </c>
      <c r="H101" s="15">
        <f t="shared" si="47"/>
        <v>0.20433070575186607</v>
      </c>
      <c r="I101" s="15">
        <f t="shared" si="48"/>
        <v>0.17156255361329797</v>
      </c>
      <c r="K101" s="13" t="s">
        <v>38</v>
      </c>
      <c r="L101" s="26">
        <v>20</v>
      </c>
      <c r="M101" s="25">
        <f>0.301+(L101/1000)/((33/1000)*1.2)</f>
        <v>0.80605050505050491</v>
      </c>
      <c r="N101" s="1"/>
    </row>
    <row r="102" spans="1:14" x14ac:dyDescent="0.25">
      <c r="B102" s="14">
        <v>150</v>
      </c>
      <c r="C102" s="15">
        <f t="shared" si="42"/>
        <v>0.20216399648984729</v>
      </c>
      <c r="D102" s="15">
        <f t="shared" si="43"/>
        <v>0.19489337902327644</v>
      </c>
      <c r="E102" s="15">
        <f t="shared" si="44"/>
        <v>0.18701460198138328</v>
      </c>
      <c r="F102" s="15">
        <f t="shared" si="45"/>
        <v>0.18423982135196124</v>
      </c>
      <c r="G102" s="15">
        <f t="shared" si="46"/>
        <v>0.18138545508511378</v>
      </c>
      <c r="H102" s="15">
        <f t="shared" si="47"/>
        <v>0.17542386527081322</v>
      </c>
      <c r="I102" s="15">
        <f t="shared" si="48"/>
        <v>0.14357210292524536</v>
      </c>
      <c r="K102" s="13" t="s">
        <v>33</v>
      </c>
      <c r="L102" s="15"/>
      <c r="M102" s="15">
        <v>1.5</v>
      </c>
      <c r="N102" s="1"/>
    </row>
    <row r="103" spans="1:14" x14ac:dyDescent="0.25">
      <c r="B103" s="14">
        <v>175</v>
      </c>
      <c r="C103" s="15">
        <f t="shared" si="42"/>
        <v>0.1799779796343321</v>
      </c>
      <c r="D103" s="15">
        <f t="shared" si="43"/>
        <v>0.172744229897315</v>
      </c>
      <c r="E103" s="15">
        <f t="shared" si="44"/>
        <v>0.16497670686019808</v>
      </c>
      <c r="F103" s="15">
        <f t="shared" si="45"/>
        <v>0.16225857769896126</v>
      </c>
      <c r="G103" s="15">
        <f t="shared" si="46"/>
        <v>0.15947190636582856</v>
      </c>
      <c r="H103" s="15">
        <f t="shared" si="47"/>
        <v>0.15368229847826481</v>
      </c>
      <c r="I103" s="15">
        <f t="shared" si="48"/>
        <v>0.12343385503878192</v>
      </c>
      <c r="K103" s="27" t="s">
        <v>25</v>
      </c>
    </row>
    <row r="104" spans="1:14" x14ac:dyDescent="0.25">
      <c r="B104" s="14">
        <v>200</v>
      </c>
      <c r="C104" s="15">
        <f t="shared" si="42"/>
        <v>0.16217992190191699</v>
      </c>
      <c r="D104" s="15">
        <f t="shared" si="43"/>
        <v>0.15511571376607014</v>
      </c>
      <c r="E104" s="15">
        <f t="shared" si="44"/>
        <v>0.14758519318007332</v>
      </c>
      <c r="F104" s="15">
        <f t="shared" si="45"/>
        <v>0.14496332548452678</v>
      </c>
      <c r="G104" s="15">
        <f t="shared" si="46"/>
        <v>0.14228246950627985</v>
      </c>
      <c r="H104" s="15">
        <f t="shared" si="47"/>
        <v>0.13673564651077497</v>
      </c>
      <c r="I104" s="15">
        <f t="shared" si="48"/>
        <v>0.10825007736053509</v>
      </c>
    </row>
    <row r="105" spans="1:14" x14ac:dyDescent="0.25">
      <c r="B105" s="14">
        <v>225</v>
      </c>
      <c r="C105" s="15">
        <f t="shared" si="42"/>
        <v>0.14758519318007332</v>
      </c>
      <c r="D105" s="15">
        <f t="shared" si="43"/>
        <v>0.14075199879436673</v>
      </c>
      <c r="E105" s="15">
        <f t="shared" si="44"/>
        <v>0.13351075686342584</v>
      </c>
      <c r="F105" s="15">
        <f t="shared" si="45"/>
        <v>0.13099995150744517</v>
      </c>
      <c r="G105" s="15">
        <f t="shared" si="46"/>
        <v>0.1284381531371992</v>
      </c>
      <c r="H105" s="15">
        <f t="shared" si="47"/>
        <v>0.12315523470542605</v>
      </c>
      <c r="I105" s="24">
        <f t="shared" si="48"/>
        <v>9.6392674546199833E-2</v>
      </c>
    </row>
    <row r="106" spans="1:14" x14ac:dyDescent="0.25">
      <c r="B106" s="14">
        <v>250</v>
      </c>
      <c r="C106" s="15">
        <f t="shared" si="42"/>
        <v>0.13540038132937157</v>
      </c>
      <c r="D106" s="15">
        <f t="shared" si="43"/>
        <v>0.12882299002063566</v>
      </c>
      <c r="E106" s="15">
        <f t="shared" si="44"/>
        <v>0.12188702216285974</v>
      </c>
      <c r="F106" s="15">
        <f t="shared" si="45"/>
        <v>0.11949023463749979</v>
      </c>
      <c r="G106" s="15">
        <f t="shared" si="46"/>
        <v>0.11704908613039268</v>
      </c>
      <c r="H106" s="15">
        <f t="shared" si="47"/>
        <v>0.11202868693654618</v>
      </c>
      <c r="I106" s="15">
        <f t="shared" si="48"/>
        <v>8.6876474815914012E-2</v>
      </c>
    </row>
    <row r="107" spans="1:14" x14ac:dyDescent="0.25">
      <c r="B107" s="14">
        <v>275</v>
      </c>
      <c r="C107" s="15">
        <f t="shared" si="42"/>
        <v>0.12507411157245524</v>
      </c>
      <c r="D107" s="15">
        <f t="shared" si="43"/>
        <v>0.11875801466652011</v>
      </c>
      <c r="E107" s="15">
        <f t="shared" si="44"/>
        <v>0.11212516339451571</v>
      </c>
      <c r="F107" s="15">
        <f t="shared" si="45"/>
        <v>0.10983966997715036</v>
      </c>
      <c r="G107" s="15">
        <f t="shared" si="46"/>
        <v>0.10751532093323299</v>
      </c>
      <c r="H107" s="24">
        <f t="shared" si="47"/>
        <v>0.1027460239146811</v>
      </c>
      <c r="I107" s="15">
        <f t="shared" si="48"/>
        <v>7.9070387820284985E-2</v>
      </c>
    </row>
    <row r="108" spans="1:14" x14ac:dyDescent="0.25">
      <c r="B108" s="14">
        <v>300</v>
      </c>
      <c r="C108" s="15">
        <f t="shared" si="42"/>
        <v>0.11621129199843599</v>
      </c>
      <c r="D108" s="15">
        <f t="shared" si="43"/>
        <v>0.11015182270815253</v>
      </c>
      <c r="E108" s="24">
        <f t="shared" si="44"/>
        <v>0.10381100225852596</v>
      </c>
      <c r="F108" s="24">
        <f t="shared" si="45"/>
        <v>0.1016314596892372</v>
      </c>
      <c r="G108" s="24">
        <f t="shared" si="46"/>
        <v>9.9417653562616545E-2</v>
      </c>
      <c r="H108" s="15">
        <f t="shared" si="47"/>
        <v>9.488396717255887E-2</v>
      </c>
      <c r="I108" s="15">
        <f t="shared" si="48"/>
        <v>7.2551443737088217E-2</v>
      </c>
    </row>
    <row r="109" spans="1:14" x14ac:dyDescent="0.25">
      <c r="B109" s="14">
        <v>325</v>
      </c>
      <c r="C109" s="15">
        <f t="shared" si="42"/>
        <v>0.10852140613477204</v>
      </c>
      <c r="D109" s="24">
        <f t="shared" si="43"/>
        <v>0.10270869754833083</v>
      </c>
      <c r="E109" s="15">
        <f t="shared" si="44"/>
        <v>9.6644726593741972E-2</v>
      </c>
      <c r="F109" s="15">
        <f t="shared" si="45"/>
        <v>9.4564730569462296E-2</v>
      </c>
      <c r="G109" s="15">
        <f t="shared" si="46"/>
        <v>9.2454326162052833E-2</v>
      </c>
      <c r="H109" s="15">
        <f t="shared" si="47"/>
        <v>8.8139585302820359E-2</v>
      </c>
      <c r="I109" s="15">
        <f t="shared" si="48"/>
        <v>6.7025535374926615E-2</v>
      </c>
    </row>
    <row r="110" spans="1:14" x14ac:dyDescent="0.25">
      <c r="B110" s="14">
        <v>350</v>
      </c>
      <c r="C110" s="24">
        <f t="shared" si="42"/>
        <v>0.10178606074629219</v>
      </c>
      <c r="D110" s="15">
        <f t="shared" si="43"/>
        <v>9.620779164450928E-2</v>
      </c>
      <c r="E110" s="15">
        <f t="shared" si="44"/>
        <v>9.0403964833509945E-2</v>
      </c>
      <c r="F110" s="15">
        <f t="shared" si="45"/>
        <v>8.8416851358769477E-2</v>
      </c>
      <c r="G110" s="15">
        <f t="shared" si="46"/>
        <v>8.6402588935755739E-2</v>
      </c>
      <c r="H110" s="15">
        <f t="shared" si="47"/>
        <v>8.2290360881441579E-2</v>
      </c>
      <c r="I110" s="15">
        <f t="shared" si="48"/>
        <v>6.2281817043702323E-2</v>
      </c>
    </row>
    <row r="111" spans="1:14" x14ac:dyDescent="0.25">
      <c r="B111" s="14">
        <v>375</v>
      </c>
      <c r="C111" s="15">
        <f t="shared" si="42"/>
        <v>9.5837912236130834E-2</v>
      </c>
      <c r="D111" s="15">
        <f t="shared" si="43"/>
        <v>9.0480842906256215E-2</v>
      </c>
      <c r="E111" s="15">
        <f t="shared" si="44"/>
        <v>8.4920299296877083E-2</v>
      </c>
      <c r="F111" s="15">
        <f t="shared" si="45"/>
        <v>8.3019551819714099E-2</v>
      </c>
      <c r="G111" s="15">
        <f t="shared" si="46"/>
        <v>8.109443077853111E-2</v>
      </c>
      <c r="H111" s="15">
        <f t="shared" si="47"/>
        <v>7.7169168370075272E-2</v>
      </c>
      <c r="I111" s="15">
        <f t="shared" si="48"/>
        <v>5.8165187958748546E-2</v>
      </c>
    </row>
    <row r="112" spans="1:14" x14ac:dyDescent="0.25">
      <c r="B112" s="14">
        <v>400</v>
      </c>
      <c r="C112" s="15">
        <f t="shared" si="42"/>
        <v>9.0546574054705703E-2</v>
      </c>
      <c r="D112" s="15">
        <f t="shared" si="43"/>
        <v>8.5397402783955342E-2</v>
      </c>
      <c r="E112" s="15">
        <f t="shared" si="44"/>
        <v>8.0063838491481756E-2</v>
      </c>
      <c r="F112" s="15">
        <f t="shared" si="45"/>
        <v>7.8243285291894171E-2</v>
      </c>
      <c r="G112" s="15">
        <f t="shared" si="46"/>
        <v>7.6400738077433306E-2</v>
      </c>
      <c r="H112" s="15">
        <f t="shared" si="47"/>
        <v>7.2648047856528702E-2</v>
      </c>
      <c r="I112" s="15">
        <f t="shared" si="48"/>
        <v>5.4559011633193703E-2</v>
      </c>
    </row>
    <row r="113" spans="1:14" ht="15.75" thickBot="1" x14ac:dyDescent="0.3"/>
    <row r="114" spans="1:14" ht="15.75" thickBot="1" x14ac:dyDescent="0.3">
      <c r="A114" t="s">
        <v>17</v>
      </c>
      <c r="B114" s="69" t="s">
        <v>31</v>
      </c>
      <c r="C114" s="70"/>
      <c r="D114" s="70"/>
      <c r="E114" s="70"/>
      <c r="F114" s="70"/>
      <c r="G114" s="70"/>
      <c r="H114" s="70"/>
      <c r="I114" s="71"/>
    </row>
    <row r="115" spans="1:14" x14ac:dyDescent="0.25">
      <c r="B115" s="16"/>
      <c r="C115" s="16">
        <v>41</v>
      </c>
      <c r="D115" s="16">
        <v>38</v>
      </c>
      <c r="E115" s="16">
        <v>35</v>
      </c>
      <c r="F115" s="16">
        <v>34</v>
      </c>
      <c r="G115" s="16">
        <v>33</v>
      </c>
      <c r="H115" s="16">
        <v>31</v>
      </c>
      <c r="I115" s="16">
        <v>22</v>
      </c>
      <c r="K115" s="14" t="s">
        <v>30</v>
      </c>
      <c r="L115" s="14" t="s">
        <v>28</v>
      </c>
      <c r="M115" s="14" t="s">
        <v>27</v>
      </c>
      <c r="N115" s="1"/>
    </row>
    <row r="116" spans="1:14" x14ac:dyDescent="0.25">
      <c r="B116" s="14">
        <v>100</v>
      </c>
      <c r="C116" s="15">
        <f t="shared" ref="C116:C128" si="49">1/($M$116+$M$117+$M$118+((B116-75)/1000)/($C$115/1000)+(25/1000)/(($C$115/1000)*1.2)+$M$119+$M$120)</f>
        <v>0.2615164513682065</v>
      </c>
      <c r="D116" s="15">
        <f t="shared" ref="D116:D128" si="50">1/($M$116+$M$117+$M$118+((B116-75)/1000)/($D$115/1000)+(25/1000)/(($D$115/1000)*1.2)+$M$119+$M$120)</f>
        <v>0.25561683578846439</v>
      </c>
      <c r="E116" s="15">
        <f t="shared" ref="E116:E128" si="51">1/($M$116+$M$117+$M$118+((B116-75)/1000)/($E$115/1000)+(25/1000)/(($E$115/1000)*1.2)+$M$119+$M$120)</f>
        <v>0.24903568126517756</v>
      </c>
      <c r="F116" s="15">
        <f t="shared" ref="F116:F128" si="52">1/($M$116+$M$117+$M$118+((B116-75)/1000)/($F$115/1000)+(25/1000)/(($F$115/1000)*1.2)+$M$119+$M$120)</f>
        <v>0.24666969696426483</v>
      </c>
      <c r="G116" s="15">
        <f t="shared" ref="G116:G128" si="53">1/($M$116+$M$117+$M$118+((B116-75)/1000)/($G$115/1000)+(25/1000)/(($G$115/1000)*1.2)+$M$119+$M$120)</f>
        <v>0.24420895558072492</v>
      </c>
      <c r="H116" s="15">
        <f t="shared" ref="H116:H128" si="54">1/($M$116+$M$117+$M$118+((B116-75)/1000)/($H$115/1000)+(25/1000)/(($H$115/1000)*1.2)+$M$119+$M$120)</f>
        <v>0.23897948160158983</v>
      </c>
      <c r="I116" s="15">
        <f t="shared" ref="I116:I128" si="55">1/($M$116+$M$117+$M$118+((B116-75)/1000)/($I$115/1000)+(25/1000)/(($I$115/1000)*1.2)+$M$119+$M$120)</f>
        <v>0.20879885175232854</v>
      </c>
      <c r="K116" s="13" t="s">
        <v>22</v>
      </c>
      <c r="L116" s="13"/>
      <c r="M116" s="13">
        <v>0.17</v>
      </c>
      <c r="N116" s="1"/>
    </row>
    <row r="117" spans="1:14" x14ac:dyDescent="0.25">
      <c r="B117" s="14">
        <v>125</v>
      </c>
      <c r="C117" s="15">
        <f t="shared" si="49"/>
        <v>0.22554997088521625</v>
      </c>
      <c r="D117" s="15">
        <f t="shared" si="50"/>
        <v>0.21881837486967476</v>
      </c>
      <c r="E117" s="15">
        <f t="shared" si="51"/>
        <v>0.2114265674977733</v>
      </c>
      <c r="F117" s="15">
        <f t="shared" si="52"/>
        <v>0.20879885175232854</v>
      </c>
      <c r="G117" s="15">
        <f t="shared" si="53"/>
        <v>0.20608232692727407</v>
      </c>
      <c r="H117" s="15">
        <f t="shared" si="54"/>
        <v>0.20036421118234185</v>
      </c>
      <c r="I117" s="15">
        <f t="shared" si="55"/>
        <v>0.16875751590510082</v>
      </c>
      <c r="K117" s="13" t="s">
        <v>21</v>
      </c>
      <c r="L117" s="13">
        <v>14</v>
      </c>
      <c r="M117" s="25">
        <f>(L117/1000)/(130/1000)</f>
        <v>0.10769230769230768</v>
      </c>
      <c r="N117" s="1"/>
    </row>
    <row r="118" spans="1:14" x14ac:dyDescent="0.25">
      <c r="B118" s="14">
        <v>150</v>
      </c>
      <c r="C118" s="15">
        <f t="shared" si="49"/>
        <v>0.198280377381815</v>
      </c>
      <c r="D118" s="15">
        <f t="shared" si="50"/>
        <v>0.19128158214157037</v>
      </c>
      <c r="E118" s="15">
        <f t="shared" si="51"/>
        <v>0.18368643068638718</v>
      </c>
      <c r="F118" s="15">
        <f t="shared" si="52"/>
        <v>0.18100882599829796</v>
      </c>
      <c r="G118" s="15">
        <f t="shared" si="53"/>
        <v>0.17825294660984917</v>
      </c>
      <c r="H118" s="15">
        <f t="shared" si="54"/>
        <v>0.17249222102107017</v>
      </c>
      <c r="I118" s="15">
        <f t="shared" si="55"/>
        <v>0.14160243120481883</v>
      </c>
      <c r="K118" s="13" t="s">
        <v>23</v>
      </c>
      <c r="L118" s="13">
        <v>22</v>
      </c>
      <c r="M118" s="25">
        <f>(L118/1000)/(180/1000)</f>
        <v>0.12222222222222222</v>
      </c>
      <c r="N118" s="1"/>
    </row>
    <row r="119" spans="1:14" x14ac:dyDescent="0.25">
      <c r="B119" s="14">
        <v>175</v>
      </c>
      <c r="C119" s="15">
        <f t="shared" si="49"/>
        <v>0.17689348311997785</v>
      </c>
      <c r="D119" s="15">
        <f t="shared" si="50"/>
        <v>0.16990073865654101</v>
      </c>
      <c r="E119" s="15">
        <f t="shared" si="51"/>
        <v>0.16238126309479439</v>
      </c>
      <c r="F119" s="15">
        <f t="shared" si="52"/>
        <v>0.1597473026789511</v>
      </c>
      <c r="G119" s="15">
        <f t="shared" si="53"/>
        <v>0.15704550427042965</v>
      </c>
      <c r="H119" s="15">
        <f t="shared" si="54"/>
        <v>0.15142763328743061</v>
      </c>
      <c r="I119" s="15">
        <f t="shared" si="55"/>
        <v>0.12197517904619957</v>
      </c>
      <c r="K119" s="13" t="s">
        <v>29</v>
      </c>
      <c r="L119" s="26">
        <v>20</v>
      </c>
      <c r="M119" s="25">
        <f>0.301+(L119/1000)/((33/1000)*1.2)</f>
        <v>0.80605050505050491</v>
      </c>
      <c r="N119" s="1"/>
    </row>
    <row r="120" spans="1:14" x14ac:dyDescent="0.25">
      <c r="B120" s="14">
        <v>200</v>
      </c>
      <c r="C120" s="15">
        <f t="shared" si="49"/>
        <v>0.15967106217949192</v>
      </c>
      <c r="D120" s="15">
        <f t="shared" si="50"/>
        <v>0.15281910756678441</v>
      </c>
      <c r="E120" s="15">
        <f t="shared" si="51"/>
        <v>0.1455046688683434</v>
      </c>
      <c r="F120" s="15">
        <f t="shared" si="52"/>
        <v>0.14295556324423309</v>
      </c>
      <c r="G120" s="15">
        <f t="shared" si="53"/>
        <v>0.14034778552023061</v>
      </c>
      <c r="H120" s="15">
        <f t="shared" si="54"/>
        <v>0.13494792023986329</v>
      </c>
      <c r="I120" s="15">
        <f t="shared" si="55"/>
        <v>0.1071265634173024</v>
      </c>
      <c r="K120" s="13" t="s">
        <v>24</v>
      </c>
      <c r="L120" s="15"/>
      <c r="M120" s="15">
        <v>1.5</v>
      </c>
      <c r="N120" s="1"/>
    </row>
    <row r="121" spans="1:14" x14ac:dyDescent="0.25">
      <c r="B121" s="14">
        <v>225</v>
      </c>
      <c r="C121" s="15">
        <f t="shared" si="49"/>
        <v>0.1455046688683434</v>
      </c>
      <c r="D121" s="15">
        <f t="shared" si="50"/>
        <v>0.1388584351116032</v>
      </c>
      <c r="E121" s="15">
        <f t="shared" si="51"/>
        <v>0.13180583696640638</v>
      </c>
      <c r="F121" s="15">
        <f t="shared" si="52"/>
        <v>0.1293581598596894</v>
      </c>
      <c r="G121" s="15">
        <f t="shared" si="53"/>
        <v>0.12685955956766026</v>
      </c>
      <c r="H121" s="15">
        <f t="shared" si="54"/>
        <v>0.12170309772041285</v>
      </c>
      <c r="I121" s="24">
        <f t="shared" si="55"/>
        <v>9.5500799290489172E-2</v>
      </c>
      <c r="K121" s="27" t="s">
        <v>25</v>
      </c>
    </row>
    <row r="122" spans="1:14" x14ac:dyDescent="0.25">
      <c r="B122" s="14">
        <v>250</v>
      </c>
      <c r="C122" s="15">
        <f t="shared" si="49"/>
        <v>0.13364717612042196</v>
      </c>
      <c r="D122" s="15">
        <f t="shared" si="50"/>
        <v>0.12723498093762112</v>
      </c>
      <c r="E122" s="15">
        <f t="shared" si="51"/>
        <v>0.12046446573046697</v>
      </c>
      <c r="F122" s="15">
        <f t="shared" si="52"/>
        <v>0.11812276062982156</v>
      </c>
      <c r="G122" s="15">
        <f t="shared" si="53"/>
        <v>0.1157366086583753</v>
      </c>
      <c r="H122" s="15">
        <f t="shared" si="54"/>
        <v>0.11082580441063036</v>
      </c>
      <c r="I122" s="15">
        <f t="shared" si="55"/>
        <v>8.6151342404594419E-2</v>
      </c>
    </row>
    <row r="123" spans="1:14" x14ac:dyDescent="0.25">
      <c r="B123" s="14">
        <v>275</v>
      </c>
      <c r="C123" s="15">
        <f t="shared" si="49"/>
        <v>0.12357664578866086</v>
      </c>
      <c r="D123" s="15">
        <f t="shared" si="50"/>
        <v>0.11740715396603627</v>
      </c>
      <c r="E123" s="15">
        <f t="shared" si="51"/>
        <v>0.11092021933023616</v>
      </c>
      <c r="F123" s="15">
        <f t="shared" si="52"/>
        <v>0.10868309367491666</v>
      </c>
      <c r="G123" s="15">
        <f t="shared" si="53"/>
        <v>0.10640692903401938</v>
      </c>
      <c r="H123" s="24">
        <f t="shared" si="54"/>
        <v>0.10173332269821433</v>
      </c>
      <c r="I123" s="15">
        <f t="shared" si="55"/>
        <v>7.8469260444596942E-2</v>
      </c>
    </row>
    <row r="124" spans="1:14" x14ac:dyDescent="0.25">
      <c r="B124" s="14">
        <v>300</v>
      </c>
      <c r="C124" s="15">
        <f t="shared" si="49"/>
        <v>0.11491743190031468</v>
      </c>
      <c r="D124" s="15">
        <f t="shared" si="50"/>
        <v>0.1089886981354161</v>
      </c>
      <c r="E124" s="24">
        <f t="shared" si="51"/>
        <v>0.10277730423858326</v>
      </c>
      <c r="F124" s="24">
        <f t="shared" si="52"/>
        <v>0.1006405044317908</v>
      </c>
      <c r="G124" s="24">
        <f t="shared" si="53"/>
        <v>9.8469198000899302E-2</v>
      </c>
      <c r="H124" s="15">
        <f t="shared" si="54"/>
        <v>9.4019666957440212E-2</v>
      </c>
      <c r="I124" s="15">
        <f t="shared" si="55"/>
        <v>7.2045032679727575E-2</v>
      </c>
    </row>
    <row r="125" spans="1:14" x14ac:dyDescent="0.25">
      <c r="B125" s="14">
        <v>325</v>
      </c>
      <c r="C125" s="15">
        <f t="shared" si="49"/>
        <v>0.1073922823323015</v>
      </c>
      <c r="D125" s="24">
        <f t="shared" si="50"/>
        <v>0.10169672837844397</v>
      </c>
      <c r="E125" s="15">
        <f t="shared" si="51"/>
        <v>9.5748202696553791E-2</v>
      </c>
      <c r="F125" s="15">
        <f t="shared" si="52"/>
        <v>9.370621012627621E-2</v>
      </c>
      <c r="G125" s="15">
        <f t="shared" si="53"/>
        <v>9.1633531094204759E-2</v>
      </c>
      <c r="H125" s="15">
        <f t="shared" si="54"/>
        <v>8.739330454784465E-2</v>
      </c>
      <c r="I125" s="15">
        <f t="shared" si="55"/>
        <v>6.6593098626552258E-2</v>
      </c>
    </row>
    <row r="126" spans="1:14" x14ac:dyDescent="0.25">
      <c r="B126" s="14">
        <v>350</v>
      </c>
      <c r="C126" s="24">
        <f t="shared" si="49"/>
        <v>0.10079210307023725</v>
      </c>
      <c r="D126" s="15">
        <f t="shared" si="50"/>
        <v>9.531931860638361E-2</v>
      </c>
      <c r="E126" s="15">
        <f t="shared" si="51"/>
        <v>8.9619017113651098E-2</v>
      </c>
      <c r="F126" s="15">
        <f t="shared" si="52"/>
        <v>8.7665887979295018E-2</v>
      </c>
      <c r="G126" s="15">
        <f t="shared" si="53"/>
        <v>8.568531306464007E-2</v>
      </c>
      <c r="H126" s="15">
        <f t="shared" si="54"/>
        <v>8.1639478870387333E-2</v>
      </c>
      <c r="I126" s="15">
        <f t="shared" si="55"/>
        <v>6.1908254852474351E-2</v>
      </c>
    </row>
    <row r="127" spans="1:14" x14ac:dyDescent="0.25">
      <c r="B127" s="14">
        <v>375</v>
      </c>
      <c r="C127" s="15">
        <f t="shared" si="49"/>
        <v>9.49562263889243E-2</v>
      </c>
      <c r="D127" s="15">
        <f t="shared" si="50"/>
        <v>8.9694565410573385E-2</v>
      </c>
      <c r="E127" s="15">
        <f t="shared" si="51"/>
        <v>8.4227324247122579E-2</v>
      </c>
      <c r="F127" s="15">
        <f t="shared" si="52"/>
        <v>8.235712994402368E-2</v>
      </c>
      <c r="G127" s="15">
        <f t="shared" si="53"/>
        <v>8.0462257230771703E-2</v>
      </c>
      <c r="H127" s="15">
        <f t="shared" si="54"/>
        <v>7.659649656183444E-2</v>
      </c>
      <c r="I127" s="15">
        <f t="shared" si="55"/>
        <v>5.7839247070523028E-2</v>
      </c>
    </row>
    <row r="128" spans="1:14" x14ac:dyDescent="0.25">
      <c r="B128" s="14">
        <v>400</v>
      </c>
      <c r="C128" s="15">
        <f t="shared" si="49"/>
        <v>8.9759158709129497E-2</v>
      </c>
      <c r="D128" s="15">
        <f t="shared" si="50"/>
        <v>8.4696651373297849E-2</v>
      </c>
      <c r="E128" s="15">
        <f t="shared" si="51"/>
        <v>7.9447569802547538E-2</v>
      </c>
      <c r="F128" s="15">
        <f t="shared" si="52"/>
        <v>7.7654621312974709E-2</v>
      </c>
      <c r="G128" s="15">
        <f t="shared" si="53"/>
        <v>7.5839373032897853E-2</v>
      </c>
      <c r="H128" s="15">
        <f t="shared" si="54"/>
        <v>7.2140292021667218E-2</v>
      </c>
      <c r="I128" s="15">
        <f t="shared" si="55"/>
        <v>5.427213414351046E-2</v>
      </c>
    </row>
  </sheetData>
  <sheetProtection algorithmName="SHA-512" hashValue="PVW5VLtXPZfL7tuDNbIfK6tdznxKvXvw8p2nGHwxOzI7ftwDwIfosSuMRPLrsv+rhBJVvImyxujxa0/YQBPupg==" saltValue="Rasy0EFmXx9B7vT/RYxJ+A==" spinCount="100000" sheet="1" objects="1" scenarios="1"/>
  <protectedRanges>
    <protectedRange algorithmName="SHA-512" hashValue="zQQTe1tYoTQChX+niipMJYoIkKXIJ99VftUDcXkGHIBovLpSdffAeeFH+rWZKapsyBqKdczfVajNJld4G4D6Yw==" saltValue="C3CPCisn3u+RAc2uOGpb2w==" spinCount="100000" sqref="P1:Q33 E129:AD130 A1:N128 O1:O128 P35:P128" name="opskrift"/>
  </protectedRanges>
  <mergeCells count="8">
    <mergeCell ref="B98:I98"/>
    <mergeCell ref="B114:I114"/>
    <mergeCell ref="B18:I18"/>
    <mergeCell ref="B2:I2"/>
    <mergeCell ref="B34:I34"/>
    <mergeCell ref="B50:I50"/>
    <mergeCell ref="B66:I66"/>
    <mergeCell ref="B82:I82"/>
  </mergeCells>
  <pageMargins left="0.7" right="0.7" top="0.75" bottom="0.75" header="0.3" footer="0.3"/>
  <pageSetup paperSiz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444BC-2BE8-4512-B219-D824B7DDA870}">
  <dimension ref="A1:U169"/>
  <sheetViews>
    <sheetView showGridLines="0" tabSelected="1" zoomScale="65" zoomScaleNormal="65" workbookViewId="0">
      <selection activeCell="A155" sqref="A155"/>
    </sheetView>
  </sheetViews>
  <sheetFormatPr defaultRowHeight="15" x14ac:dyDescent="0.25"/>
  <cols>
    <col min="1" max="1" width="48.5703125" customWidth="1"/>
    <col min="2" max="2" width="23.42578125" bestFit="1" customWidth="1"/>
    <col min="3" max="3" width="44.28515625" bestFit="1" customWidth="1"/>
    <col min="4" max="11" width="10.7109375" customWidth="1"/>
    <col min="13" max="20" width="10.7109375" customWidth="1"/>
    <col min="23" max="23" width="25.85546875" bestFit="1" customWidth="1"/>
    <col min="24" max="24" width="14.85546875" bestFit="1" customWidth="1"/>
    <col min="25" max="25" width="44.28515625" bestFit="1" customWidth="1"/>
    <col min="27" max="27" width="30.7109375" bestFit="1" customWidth="1"/>
    <col min="28" max="28" width="10.7109375" bestFit="1" customWidth="1"/>
  </cols>
  <sheetData>
    <row r="1" spans="1:21" ht="27" thickBot="1" x14ac:dyDescent="0.45">
      <c r="A1" s="55" t="s">
        <v>73</v>
      </c>
      <c r="B1" s="67" t="s">
        <v>71</v>
      </c>
      <c r="C1" s="68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9"/>
    </row>
    <row r="2" spans="1:21" ht="15.75" thickBot="1" x14ac:dyDescent="0.3">
      <c r="A2" s="2"/>
      <c r="U2" s="7"/>
    </row>
    <row r="3" spans="1:21" ht="15.75" thickBot="1" x14ac:dyDescent="0.3">
      <c r="A3" s="2" t="s">
        <v>55</v>
      </c>
      <c r="B3" s="51" t="s">
        <v>82</v>
      </c>
      <c r="D3" s="61" t="s">
        <v>64</v>
      </c>
      <c r="E3" s="62"/>
      <c r="F3" s="62"/>
      <c r="G3" s="62"/>
      <c r="H3" s="62"/>
      <c r="I3" s="62"/>
      <c r="J3" s="62"/>
      <c r="K3" s="63"/>
      <c r="M3" s="61" t="s">
        <v>64</v>
      </c>
      <c r="N3" s="62"/>
      <c r="O3" s="62"/>
      <c r="P3" s="62"/>
      <c r="Q3" s="62"/>
      <c r="R3" s="62"/>
      <c r="S3" s="62"/>
      <c r="T3" s="63"/>
      <c r="U3" s="7"/>
    </row>
    <row r="4" spans="1:21" ht="15.75" thickBot="1" x14ac:dyDescent="0.3">
      <c r="A4" s="2" t="s">
        <v>56</v>
      </c>
      <c r="B4" s="51" t="s">
        <v>57</v>
      </c>
      <c r="D4" s="35" t="s">
        <v>63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8" t="s">
        <v>10</v>
      </c>
      <c r="M4" s="31"/>
      <c r="N4" s="32" t="s">
        <v>4</v>
      </c>
      <c r="O4" s="32" t="s">
        <v>5</v>
      </c>
      <c r="P4" s="32" t="s">
        <v>6</v>
      </c>
      <c r="Q4" s="32" t="s">
        <v>7</v>
      </c>
      <c r="R4" s="32" t="s">
        <v>8</v>
      </c>
      <c r="S4" s="32" t="s">
        <v>9</v>
      </c>
      <c r="T4" s="33" t="s">
        <v>10</v>
      </c>
      <c r="U4" s="7"/>
    </row>
    <row r="5" spans="1:21" ht="15.75" thickBot="1" x14ac:dyDescent="0.3">
      <c r="A5" s="2" t="s">
        <v>60</v>
      </c>
      <c r="B5" s="51" t="s">
        <v>57</v>
      </c>
      <c r="D5" s="34" cm="1">
        <f t="array" ref="D5:K5">_xlfn.XLOOKUP(
  B6,
  INDEX(
    CHOOSE(
      1+(B3="Let terrændæk")*4+(B5="Ja")*2+(B4="Ja"),
      Tb_ug_ur, Tb_mg_ur, Tb_ug_mr, Tb_mg_mr,
      Tl_ug_ur, Tl_mg_ur, Tl_ug_mr, Tl_mg_mr
    ),
    ,
    1
  ),
  CHOOSE(
    1+(B3="Let terrændæk")*4+(B5="Ja")*2+(B4="Ja"),
    Tb_ug_ur, Tb_mg_ur, Tb_ug_mr, Tb_mg_mr,
    Tl_ug_ur, Tl_mg_ur, Tl_ug_mr, Tl_mg_mr
  )
)</f>
        <v>350</v>
      </c>
      <c r="E5" s="21">
        <v>0.10559613423261296</v>
      </c>
      <c r="F5" s="21">
        <v>9.9604726506390434E-2</v>
      </c>
      <c r="G5" s="21">
        <v>9.3397039945843766E-2</v>
      </c>
      <c r="H5" s="21">
        <v>9.1277712770797603E-2</v>
      </c>
      <c r="I5" s="21">
        <v>8.9132573733630344E-2</v>
      </c>
      <c r="J5" s="21">
        <v>8.4762950598790035E-2</v>
      </c>
      <c r="K5" s="22">
        <v>6.3687914187290404E-2</v>
      </c>
      <c r="M5" s="19">
        <v>100</v>
      </c>
      <c r="N5" s="29" cm="1">
        <f t="array" ref="N5:T17">CHOOSE(
  1
  +(B3="Let terrændæk")*4
  +(B5="Ja")*2
  +(B4="Ja"),
  Tb_ug_ur_t,
  Tb_mg_ur_t,
  Tb_ug_mr_t,
  Tb_mg_mr_t,
  Tl_ug_ur_t,
  Tl_mg_ur_t,
  Tl_ug_mr_t,
  Tl_mg_mr_t
)</f>
        <v>0.29651746141466617</v>
      </c>
      <c r="O5" s="29">
        <v>0.28895580497003981</v>
      </c>
      <c r="P5" s="29">
        <v>0.28057414329955194</v>
      </c>
      <c r="Q5" s="29">
        <v>0.27757455411901732</v>
      </c>
      <c r="R5" s="29">
        <v>0.27446247086845704</v>
      </c>
      <c r="S5" s="29">
        <v>0.26787452254057226</v>
      </c>
      <c r="T5" s="3">
        <v>0.2305247065865357</v>
      </c>
      <c r="U5" s="7"/>
    </row>
    <row r="6" spans="1:21" ht="15.75" thickBot="1" x14ac:dyDescent="0.3">
      <c r="A6" s="2" t="s">
        <v>61</v>
      </c>
      <c r="B6" s="51">
        <v>350</v>
      </c>
      <c r="M6" s="19">
        <v>125</v>
      </c>
      <c r="N6" s="29">
        <v>0.25111502809006875</v>
      </c>
      <c r="O6" s="29">
        <v>0.24279909014235693</v>
      </c>
      <c r="P6" s="29">
        <v>0.23373190774443434</v>
      </c>
      <c r="Q6" s="29">
        <v>0.23052470658653576</v>
      </c>
      <c r="R6" s="29">
        <v>0.22721792965690457</v>
      </c>
      <c r="S6" s="29">
        <v>0.22028650460295321</v>
      </c>
      <c r="T6" s="3">
        <v>0.18267197532209409</v>
      </c>
      <c r="U6" s="7"/>
    </row>
    <row r="7" spans="1:21" ht="15.75" thickBot="1" x14ac:dyDescent="0.3">
      <c r="A7" s="2" t="s">
        <v>65</v>
      </c>
      <c r="B7" s="51" t="s">
        <v>8</v>
      </c>
      <c r="M7" s="19">
        <v>150</v>
      </c>
      <c r="N7" s="29">
        <v>0.21777027835458485</v>
      </c>
      <c r="O7" s="29">
        <v>0.20935716332062501</v>
      </c>
      <c r="P7" s="29">
        <v>0.20029275873908933</v>
      </c>
      <c r="Q7" s="29">
        <v>0.19711331717099059</v>
      </c>
      <c r="R7" s="29">
        <v>0.19384965840825213</v>
      </c>
      <c r="S7" s="29">
        <v>0.18705594062990533</v>
      </c>
      <c r="T7" s="3">
        <v>0.1512708926333729</v>
      </c>
      <c r="U7" s="7"/>
    </row>
    <row r="8" spans="1:21" ht="15.75" thickBot="1" x14ac:dyDescent="0.3">
      <c r="A8" s="2"/>
      <c r="M8" s="19">
        <v>175</v>
      </c>
      <c r="N8" s="29">
        <v>0.19224295956432164</v>
      </c>
      <c r="O8" s="29">
        <v>0.18401224165649754</v>
      </c>
      <c r="P8" s="29">
        <v>0.17522410240465439</v>
      </c>
      <c r="Q8" s="29">
        <v>0.17216095219042388</v>
      </c>
      <c r="R8" s="29">
        <v>0.16902705475254476</v>
      </c>
      <c r="S8" s="29">
        <v>0.16253698245262879</v>
      </c>
      <c r="T8" s="3">
        <v>0.12908187990979503</v>
      </c>
      <c r="U8" s="7"/>
    </row>
    <row r="9" spans="1:21" ht="15.75" thickBot="1" x14ac:dyDescent="0.3">
      <c r="A9" s="2" t="s">
        <v>72</v>
      </c>
      <c r="B9" s="41">
        <f>_xlfn.LET(
  _xlpm.T, CHOOSE(1+(B3="Let terrændæk")*4+(B5="Ja")*2+(B4="Ja"),
    Tb_ug_ur_l, Tb_mg_ur_l, Tb_ug_mr_l, Tb_mg_mr_l,
    Tl_ug_ur_l, Tl_mg_ur_l, Tl_ug_mr_l, Tl_mg_mr_l
  ),
  _xlpm.r, MATCH(B6, INDEX(_xlpm.T,,1), 0),
  _xlpm.c, MATCH(B7, INDEX(_xlpm.T,1,), 0),
  INDEX(_xlpm.T, _xlpm.r, _xlpm.c)
)</f>
        <v>8.9132573733630344E-2</v>
      </c>
      <c r="M9" s="19">
        <v>200</v>
      </c>
      <c r="N9" s="29">
        <v>0.17207240559431908</v>
      </c>
      <c r="O9" s="29">
        <v>0.16414119598458798</v>
      </c>
      <c r="P9" s="29">
        <v>0.15573259893118258</v>
      </c>
      <c r="Q9" s="29">
        <v>0.15281612199047651</v>
      </c>
      <c r="R9" s="29">
        <v>0.14983993176029817</v>
      </c>
      <c r="S9" s="29">
        <v>0.14370092251600716</v>
      </c>
      <c r="T9" s="3">
        <v>0.11256970973532293</v>
      </c>
      <c r="U9" s="7"/>
    </row>
    <row r="10" spans="1:21" x14ac:dyDescent="0.25">
      <c r="A10" s="2"/>
      <c r="M10" s="19">
        <v>225</v>
      </c>
      <c r="N10" s="29">
        <v>0.15573259893118258</v>
      </c>
      <c r="O10" s="29">
        <v>0.14814352768724562</v>
      </c>
      <c r="P10" s="29">
        <v>0.1401433888146609</v>
      </c>
      <c r="Q10" s="29">
        <v>0.13737950229773951</v>
      </c>
      <c r="R10" s="29">
        <v>0.13456479556023454</v>
      </c>
      <c r="S10" s="29">
        <v>0.12877720974258258</v>
      </c>
      <c r="T10" s="3">
        <v>9.9802909151337826E-2</v>
      </c>
      <c r="U10" s="7"/>
    </row>
    <row r="11" spans="1:21" x14ac:dyDescent="0.25">
      <c r="A11" s="2"/>
      <c r="M11" s="19">
        <v>250</v>
      </c>
      <c r="N11" s="29">
        <v>0.14222688968232466</v>
      </c>
      <c r="O11" s="29">
        <v>0.13498728277704364</v>
      </c>
      <c r="P11" s="29">
        <v>0.12739121939258335</v>
      </c>
      <c r="Q11" s="29">
        <v>0.12477539784551905</v>
      </c>
      <c r="R11" s="29">
        <v>0.12211592820180694</v>
      </c>
      <c r="S11" s="29">
        <v>0.11666160054698248</v>
      </c>
      <c r="T11" s="3">
        <v>8.9636965998854595E-2</v>
      </c>
      <c r="U11" s="7"/>
    </row>
    <row r="12" spans="1:21" x14ac:dyDescent="0.25">
      <c r="A12" s="2"/>
      <c r="M12" s="19">
        <v>275</v>
      </c>
      <c r="N12" s="29">
        <v>0.13087677019652014</v>
      </c>
      <c r="O12" s="29">
        <v>0.12397718819737168</v>
      </c>
      <c r="P12" s="29">
        <v>0.11676622523765878</v>
      </c>
      <c r="Q12" s="29">
        <v>0.1142897042314554</v>
      </c>
      <c r="R12" s="29">
        <v>0.11177535874482632</v>
      </c>
      <c r="S12" s="29">
        <v>0.10662967435647452</v>
      </c>
      <c r="T12" s="3">
        <v>8.1350580521375462E-2</v>
      </c>
      <c r="U12" s="7"/>
    </row>
    <row r="13" spans="1:21" x14ac:dyDescent="0.25">
      <c r="A13" s="2"/>
      <c r="M13" s="19">
        <v>300</v>
      </c>
      <c r="N13" s="29">
        <v>0.12120431344213406</v>
      </c>
      <c r="O13" s="29">
        <v>0.11462770129227651</v>
      </c>
      <c r="P13" s="29">
        <v>0.10777713309584548</v>
      </c>
      <c r="Q13" s="29">
        <v>0.10542975190605895</v>
      </c>
      <c r="R13" s="29">
        <v>0.10304931750782156</v>
      </c>
      <c r="S13" s="29">
        <v>9.8186456692493346E-2</v>
      </c>
      <c r="T13" s="3">
        <v>7.4466601788481107E-2</v>
      </c>
      <c r="U13" s="7"/>
    </row>
    <row r="14" spans="1:21" x14ac:dyDescent="0.25">
      <c r="A14" s="2"/>
      <c r="M14" s="19">
        <v>325</v>
      </c>
      <c r="N14" s="29">
        <v>0.11286315422235692</v>
      </c>
      <c r="O14" s="29">
        <v>0.10658947344800115</v>
      </c>
      <c r="P14" s="29">
        <v>0.10007313615664984</v>
      </c>
      <c r="Q14" s="29">
        <v>9.7844650967228206E-2</v>
      </c>
      <c r="R14" s="29">
        <v>9.5587059026558882E-2</v>
      </c>
      <c r="S14" s="29">
        <v>9.0982243684946659E-2</v>
      </c>
      <c r="T14" s="3">
        <v>6.8656786367455924E-2</v>
      </c>
      <c r="U14" s="7"/>
    </row>
    <row r="15" spans="1:21" x14ac:dyDescent="0.25">
      <c r="A15" s="2"/>
      <c r="M15" s="19">
        <v>350</v>
      </c>
      <c r="N15" s="29">
        <v>0.10559613423261296</v>
      </c>
      <c r="O15" s="29">
        <v>9.9604726506390434E-2</v>
      </c>
      <c r="P15" s="29">
        <v>9.3397039945843766E-2</v>
      </c>
      <c r="Q15" s="29">
        <v>9.1277712770797603E-2</v>
      </c>
      <c r="R15" s="29">
        <v>8.9132573733630344E-2</v>
      </c>
      <c r="S15" s="29">
        <v>8.4762950598790035E-2</v>
      </c>
      <c r="T15" s="3">
        <v>6.3687914187290404E-2</v>
      </c>
      <c r="U15" s="7"/>
    </row>
    <row r="16" spans="1:21" x14ac:dyDescent="0.25">
      <c r="A16" s="2"/>
      <c r="M16" s="19">
        <v>375</v>
      </c>
      <c r="N16" s="29">
        <v>9.9208320152253587E-2</v>
      </c>
      <c r="O16" s="29">
        <v>9.3479095122359218E-2</v>
      </c>
      <c r="P16" s="29">
        <v>8.755598975134099E-2</v>
      </c>
      <c r="Q16" s="29">
        <v>8.5536826119433418E-2</v>
      </c>
      <c r="R16" s="29">
        <v>8.349462607102609E-2</v>
      </c>
      <c r="S16" s="29">
        <v>7.9339521606482069E-2</v>
      </c>
      <c r="T16" s="3">
        <v>5.9389723702334529E-2</v>
      </c>
      <c r="U16" s="7"/>
    </row>
    <row r="17" spans="1:21" ht="15.75" thickBot="1" x14ac:dyDescent="0.3">
      <c r="A17" s="2"/>
      <c r="M17" s="20">
        <v>400</v>
      </c>
      <c r="N17" s="36">
        <v>9.3549256385487306E-2</v>
      </c>
      <c r="O17" s="36">
        <v>8.8063257228139458E-2</v>
      </c>
      <c r="P17" s="36">
        <v>8.2402535767657076E-2</v>
      </c>
      <c r="Q17" s="36">
        <v>8.0475351039460824E-2</v>
      </c>
      <c r="R17" s="36">
        <v>7.85274872924073E-2</v>
      </c>
      <c r="S17" s="36">
        <v>7.4568376965047645E-2</v>
      </c>
      <c r="T17" s="5">
        <v>5.563501019797723E-2</v>
      </c>
      <c r="U17" s="7"/>
    </row>
    <row r="18" spans="1:21" x14ac:dyDescent="0.25">
      <c r="A18" s="2"/>
      <c r="D18" s="57"/>
      <c r="U18" s="7"/>
    </row>
    <row r="19" spans="1:21" x14ac:dyDescent="0.25">
      <c r="A19" s="2"/>
      <c r="D19" s="57"/>
      <c r="U19" s="7"/>
    </row>
    <row r="20" spans="1:21" ht="15.75" thickBot="1" x14ac:dyDescent="0.3">
      <c r="A20" s="4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8"/>
    </row>
    <row r="21" spans="1:21" x14ac:dyDescent="0.25">
      <c r="A21" s="6"/>
      <c r="B21" s="56"/>
      <c r="C21" s="56"/>
      <c r="D21" s="56"/>
      <c r="E21" s="56"/>
      <c r="F21" s="56"/>
      <c r="G21" s="56"/>
      <c r="H21" s="56"/>
      <c r="I21" s="56"/>
      <c r="J21" s="56"/>
      <c r="K21" s="9"/>
    </row>
    <row r="22" spans="1:21" hidden="1" x14ac:dyDescent="0.25">
      <c r="A22" s="2"/>
      <c r="K22" s="7"/>
    </row>
    <row r="23" spans="1:21" hidden="1" x14ac:dyDescent="0.25">
      <c r="A23" s="2"/>
      <c r="K23" s="7"/>
    </row>
    <row r="24" spans="1:21" ht="15.75" hidden="1" thickBot="1" x14ac:dyDescent="0.3">
      <c r="A24" s="2"/>
      <c r="K24" s="7"/>
    </row>
    <row r="25" spans="1:21" ht="15.75" hidden="1" thickBot="1" x14ac:dyDescent="0.3">
      <c r="A25" s="64" t="s">
        <v>18</v>
      </c>
      <c r="D25" s="61" t="s">
        <v>42</v>
      </c>
      <c r="E25" s="62"/>
      <c r="F25" s="62"/>
      <c r="G25" s="62"/>
      <c r="H25" s="62"/>
      <c r="I25" s="62"/>
      <c r="J25" s="62"/>
      <c r="K25" s="63"/>
    </row>
    <row r="26" spans="1:21" hidden="1" x14ac:dyDescent="0.25">
      <c r="A26" s="65"/>
      <c r="D26" s="50"/>
      <c r="E26" s="17" t="s">
        <v>4</v>
      </c>
      <c r="F26" s="17" t="s">
        <v>5</v>
      </c>
      <c r="G26" s="17" t="s">
        <v>6</v>
      </c>
      <c r="H26" s="17" t="s">
        <v>7</v>
      </c>
      <c r="I26" s="17" t="s">
        <v>8</v>
      </c>
      <c r="J26" s="17" t="s">
        <v>9</v>
      </c>
      <c r="K26" s="18" t="s">
        <v>10</v>
      </c>
    </row>
    <row r="27" spans="1:21" hidden="1" x14ac:dyDescent="0.25">
      <c r="A27" s="65"/>
      <c r="D27" s="19">
        <v>100</v>
      </c>
      <c r="E27" s="15">
        <f>Opskrift!C4</f>
        <v>0.2740366941817331</v>
      </c>
      <c r="F27" s="15">
        <f>Opskrift!D4</f>
        <v>0.26194251051216649</v>
      </c>
      <c r="G27" s="15">
        <f>Opskrift!E4</f>
        <v>0.24906600249066005</v>
      </c>
      <c r="H27" s="15">
        <f>Opskrift!F4</f>
        <v>0.24458672037982881</v>
      </c>
      <c r="I27" s="15">
        <f>Opskrift!G4</f>
        <v>0.2400087275900942</v>
      </c>
      <c r="J27" s="15">
        <f>Opskrift!H4</f>
        <v>0.23054326404640613</v>
      </c>
      <c r="K27" s="58">
        <f>Opskrift!I4</f>
        <v>0.18207398824795168</v>
      </c>
    </row>
    <row r="28" spans="1:21" hidden="1" x14ac:dyDescent="0.25">
      <c r="A28" s="65"/>
      <c r="D28" s="19">
        <v>125</v>
      </c>
      <c r="E28" s="15">
        <f>Opskrift!C5</f>
        <v>0.23480227930017467</v>
      </c>
      <c r="F28" s="15">
        <f>Opskrift!D5</f>
        <v>0.22343740812606572</v>
      </c>
      <c r="G28" s="15">
        <f>Opskrift!E5</f>
        <v>0.2114484216885667</v>
      </c>
      <c r="H28" s="15">
        <f>Opskrift!F5</f>
        <v>0.20730443265654536</v>
      </c>
      <c r="I28" s="15">
        <f>Opskrift!G5</f>
        <v>0.20308317178990123</v>
      </c>
      <c r="J28" s="15">
        <f>Opskrift!H5</f>
        <v>0.19440002508387419</v>
      </c>
      <c r="K28" s="58">
        <f>Opskrift!I5</f>
        <v>0.15086059109922512</v>
      </c>
    </row>
    <row r="29" spans="1:21" hidden="1" x14ac:dyDescent="0.25">
      <c r="A29" s="65"/>
      <c r="D29" s="19">
        <v>150</v>
      </c>
      <c r="E29" s="15">
        <f>Opskrift!C6</f>
        <v>0.20539538611827771</v>
      </c>
      <c r="F29" s="15">
        <f>Opskrift!D6</f>
        <v>0.19480186599682164</v>
      </c>
      <c r="G29" s="15">
        <f>Opskrift!E6</f>
        <v>0.18370292612518044</v>
      </c>
      <c r="H29" s="15">
        <f>Opskrift!F6</f>
        <v>0.17988466218718588</v>
      </c>
      <c r="I29" s="15">
        <f>Opskrift!G6</f>
        <v>0.17600469345849223</v>
      </c>
      <c r="J29" s="15">
        <f>Opskrift!H6</f>
        <v>0.16805356029599108</v>
      </c>
      <c r="K29" s="58">
        <f>Opskrift!I6</f>
        <v>0.12878300064391499</v>
      </c>
    </row>
    <row r="30" spans="1:21" hidden="1" x14ac:dyDescent="0.25">
      <c r="A30" s="59" t="s">
        <v>15</v>
      </c>
      <c r="D30" s="19">
        <v>175</v>
      </c>
      <c r="E30" s="15">
        <f>Opskrift!C7</f>
        <v>0.18253455913451908</v>
      </c>
      <c r="F30" s="15">
        <f>Opskrift!D7</f>
        <v>0.17267233153087652</v>
      </c>
      <c r="G30" s="15">
        <f>Opskrift!E7</f>
        <v>0.16239415381046282</v>
      </c>
      <c r="H30" s="15">
        <f>Opskrift!F7</f>
        <v>0.15887108079061726</v>
      </c>
      <c r="I30" s="15">
        <f>Opskrift!G7</f>
        <v>0.15529777171227557</v>
      </c>
      <c r="J30" s="15">
        <f>Opskrift!H7</f>
        <v>0.14799608526484137</v>
      </c>
      <c r="K30" s="58">
        <f>Opskrift!I7</f>
        <v>0.112342337741919</v>
      </c>
    </row>
    <row r="31" spans="1:21" hidden="1" x14ac:dyDescent="0.25">
      <c r="A31" s="60" t="s">
        <v>49</v>
      </c>
      <c r="D31" s="19">
        <v>200</v>
      </c>
      <c r="E31" s="15">
        <f>Opskrift!C8</f>
        <v>0.16425294954229513</v>
      </c>
      <c r="F31" s="15">
        <f>Opskrift!D8</f>
        <v>0.15505773860529642</v>
      </c>
      <c r="G31" s="15">
        <f>Opskrift!E8</f>
        <v>0.14551501922877041</v>
      </c>
      <c r="H31" s="15">
        <f>Opskrift!F8</f>
        <v>0.1422534621982344</v>
      </c>
      <c r="I31" s="15">
        <f>Opskrift!G8</f>
        <v>0.13895029369039349</v>
      </c>
      <c r="J31" s="15">
        <f>Opskrift!H8</f>
        <v>0.1322158957626938</v>
      </c>
      <c r="K31" s="58">
        <f>Opskrift!I8</f>
        <v>9.9624145270117273E-2</v>
      </c>
    </row>
    <row r="32" spans="1:21" hidden="1" x14ac:dyDescent="0.25">
      <c r="A32" s="2"/>
      <c r="D32" s="19">
        <v>225</v>
      </c>
      <c r="E32" s="15">
        <f>Opskrift!C9</f>
        <v>0.14929992899149719</v>
      </c>
      <c r="F32" s="15">
        <f>Opskrift!D9</f>
        <v>0.14070426185803681</v>
      </c>
      <c r="G32" s="15">
        <f>Opskrift!E9</f>
        <v>0.13181433010074381</v>
      </c>
      <c r="H32" s="15">
        <f>Opskrift!F9</f>
        <v>0.12878300064391501</v>
      </c>
      <c r="I32" s="15">
        <f>Opskrift!G9</f>
        <v>0.12571668031772035</v>
      </c>
      <c r="J32" s="15">
        <f>Opskrift!H9</f>
        <v>0.11947661534310987</v>
      </c>
      <c r="K32" s="58">
        <f>Opskrift!I9</f>
        <v>8.9492738884595052E-2</v>
      </c>
    </row>
    <row r="33" spans="1:11" hidden="1" x14ac:dyDescent="0.25">
      <c r="A33" s="2"/>
      <c r="D33" s="19">
        <v>250</v>
      </c>
      <c r="E33" s="15">
        <f>Opskrift!C10</f>
        <v>0.13684228092718992</v>
      </c>
      <c r="F33" s="15">
        <f>Opskrift!D10</f>
        <v>0.12878300064391501</v>
      </c>
      <c r="G33" s="15">
        <f>Opskrift!E10</f>
        <v>0.12047156010670339</v>
      </c>
      <c r="H33" s="15">
        <f>Opskrift!F10</f>
        <v>0.11764298813189855</v>
      </c>
      <c r="I33" s="15">
        <f>Opskrift!G10</f>
        <v>0.11478460494965131</v>
      </c>
      <c r="J33" s="15">
        <f>Opskrift!H10</f>
        <v>0.10897649974513561</v>
      </c>
      <c r="K33" s="58">
        <f>Opskrift!I10</f>
        <v>8.1231769006387775E-2</v>
      </c>
    </row>
    <row r="34" spans="1:11" hidden="1" x14ac:dyDescent="0.25">
      <c r="A34" s="2"/>
      <c r="D34" s="19">
        <v>275</v>
      </c>
      <c r="E34" s="15">
        <f>Opskrift!C11</f>
        <v>0.12630346718420282</v>
      </c>
      <c r="F34" s="15">
        <f>Opskrift!D11</f>
        <v>0.11872402911863031</v>
      </c>
      <c r="G34" s="15">
        <f>Opskrift!E11</f>
        <v>0.11092623405435385</v>
      </c>
      <c r="H34" s="15">
        <f>Opskrift!F11</f>
        <v>0.10827680647113151</v>
      </c>
      <c r="I34" s="15">
        <f>Opskrift!G11</f>
        <v>0.10560168962703403</v>
      </c>
      <c r="J34" s="15">
        <f>Opskrift!H11</f>
        <v>0.10017287900085632</v>
      </c>
      <c r="K34" s="58">
        <f>Opskrift!I11</f>
        <v>7.4367035121522485E-2</v>
      </c>
    </row>
    <row r="35" spans="1:11" hidden="1" x14ac:dyDescent="0.25">
      <c r="A35" s="2"/>
      <c r="D35" s="19">
        <v>300</v>
      </c>
      <c r="E35" s="15">
        <f>Opskrift!C12</f>
        <v>0.11727185618466027</v>
      </c>
      <c r="F35" s="15">
        <f>Opskrift!D12</f>
        <v>0.11012258382357203</v>
      </c>
      <c r="G35" s="15">
        <f>Opskrift!E12</f>
        <v>0.10278246824755893</v>
      </c>
      <c r="H35" s="15">
        <f>Opskrift!F12</f>
        <v>0.10029202678387068</v>
      </c>
      <c r="I35" s="15">
        <f>Opskrift!G12</f>
        <v>9.7779226358909024E-2</v>
      </c>
      <c r="J35" s="15">
        <f>Opskrift!H12</f>
        <v>9.2685333293468675E-2</v>
      </c>
      <c r="K35" s="58">
        <f>Opskrift!I12</f>
        <v>6.8572141009257223E-2</v>
      </c>
    </row>
    <row r="36" spans="1:11" hidden="1" x14ac:dyDescent="0.25">
      <c r="A36" s="2"/>
      <c r="D36" s="19">
        <v>325</v>
      </c>
      <c r="E36" s="15">
        <f>Opskrift!C13</f>
        <v>0.10944569758285173</v>
      </c>
      <c r="F36" s="15">
        <f>Opskrift!D13</f>
        <v>0.10268327613694707</v>
      </c>
      <c r="G36" s="15">
        <f>Opskrift!E13</f>
        <v>9.5752684494904594E-2</v>
      </c>
      <c r="H36" s="15">
        <f>Opskrift!F13</f>
        <v>9.3404027361885675E-2</v>
      </c>
      <c r="I36" s="15">
        <f>Opskrift!G13</f>
        <v>9.103573842397826E-2</v>
      </c>
      <c r="J36" s="15">
        <f>Opskrift!H13</f>
        <v>8.6239272251818669E-2</v>
      </c>
      <c r="K36" s="58">
        <f>Opskrift!I13</f>
        <v>6.361507098863603E-2</v>
      </c>
    </row>
    <row r="37" spans="1:11" hidden="1" x14ac:dyDescent="0.25">
      <c r="A37" s="2"/>
      <c r="D37" s="19">
        <v>350</v>
      </c>
      <c r="E37" s="15">
        <f>Opskrift!C14</f>
        <v>0.10259875129812444</v>
      </c>
      <c r="F37" s="15">
        <f>Opskrift!D14</f>
        <v>9.618548611638443E-2</v>
      </c>
      <c r="G37" s="15">
        <f>Opskrift!E14</f>
        <v>8.9622943473529226E-2</v>
      </c>
      <c r="H37" s="15">
        <f>Opskrift!F14</f>
        <v>8.7401352150330319E-2</v>
      </c>
      <c r="I37" s="15">
        <f>Opskrift!G14</f>
        <v>8.516238919211859E-2</v>
      </c>
      <c r="J37" s="15">
        <f>Opskrift!H14</f>
        <v>8.0631526927028463E-2</v>
      </c>
      <c r="K37" s="58">
        <f>Opskrift!I14</f>
        <v>5.9326375967424412E-2</v>
      </c>
    </row>
    <row r="38" spans="1:11" hidden="1" x14ac:dyDescent="0.25">
      <c r="A38" s="2"/>
      <c r="D38" s="19">
        <v>375</v>
      </c>
      <c r="E38" s="15">
        <f>Opskrift!C15</f>
        <v>9.6558058476502256E-2</v>
      </c>
      <c r="F38" s="15">
        <f>Opskrift!D15</f>
        <v>9.0461113623919828E-2</v>
      </c>
      <c r="G38" s="15">
        <f>Opskrift!E15</f>
        <v>8.4230792371096791E-2</v>
      </c>
      <c r="H38" s="15">
        <f>Opskrift!F15</f>
        <v>8.2123620202410583E-2</v>
      </c>
      <c r="I38" s="15">
        <f>Opskrift!G15</f>
        <v>8.0000969708723738E-2</v>
      </c>
      <c r="J38" s="15">
        <f>Opskrift!H15</f>
        <v>7.5708546518017408E-2</v>
      </c>
      <c r="K38" s="58">
        <f>Opskrift!I15</f>
        <v>5.5579415405603419E-2</v>
      </c>
    </row>
    <row r="39" spans="1:11" ht="15.75" hidden="1" thickBot="1" x14ac:dyDescent="0.3">
      <c r="A39" s="2"/>
      <c r="D39" s="20">
        <v>400</v>
      </c>
      <c r="E39" s="15">
        <f>Opskrift!C16</f>
        <v>9.1189128476585529E-2</v>
      </c>
      <c r="F39" s="15">
        <f>Opskrift!D16</f>
        <v>8.5379827892241661E-2</v>
      </c>
      <c r="G39" s="15">
        <f>Opskrift!E16</f>
        <v>7.9450655467907624E-2</v>
      </c>
      <c r="H39" s="15">
        <f>Opskrift!F16</f>
        <v>7.7446982984442261E-2</v>
      </c>
      <c r="I39" s="15">
        <f>Opskrift!G16</f>
        <v>7.5429433479239763E-2</v>
      </c>
      <c r="J39" s="15">
        <f>Opskrift!H16</f>
        <v>7.1352122725651085E-2</v>
      </c>
      <c r="K39" s="58">
        <f>Opskrift!I16</f>
        <v>5.2277641803103389E-2</v>
      </c>
    </row>
    <row r="40" spans="1:11" ht="15.75" hidden="1" thickBot="1" x14ac:dyDescent="0.3">
      <c r="A40" s="2"/>
      <c r="K40" s="7"/>
    </row>
    <row r="41" spans="1:11" ht="15.75" hidden="1" thickBot="1" x14ac:dyDescent="0.3">
      <c r="A41" s="64" t="s">
        <v>18</v>
      </c>
      <c r="D41" s="61" t="s">
        <v>43</v>
      </c>
      <c r="E41" s="62"/>
      <c r="F41" s="62"/>
      <c r="G41" s="62"/>
      <c r="H41" s="62"/>
      <c r="I41" s="62"/>
      <c r="J41" s="62"/>
      <c r="K41" s="63"/>
    </row>
    <row r="42" spans="1:11" hidden="1" x14ac:dyDescent="0.25">
      <c r="A42" s="65"/>
      <c r="D42" s="50"/>
      <c r="E42" s="17" t="s">
        <v>4</v>
      </c>
      <c r="F42" s="17" t="s">
        <v>5</v>
      </c>
      <c r="G42" s="17" t="s">
        <v>6</v>
      </c>
      <c r="H42" s="17" t="s">
        <v>7</v>
      </c>
      <c r="I42" s="17" t="s">
        <v>8</v>
      </c>
      <c r="J42" s="17" t="s">
        <v>9</v>
      </c>
      <c r="K42" s="18" t="s">
        <v>10</v>
      </c>
    </row>
    <row r="43" spans="1:11" hidden="1" x14ac:dyDescent="0.25">
      <c r="A43" s="65"/>
      <c r="D43" s="19">
        <v>100</v>
      </c>
      <c r="E43" s="15">
        <f>Opskrift!C20</f>
        <v>0.25240805811541633</v>
      </c>
      <c r="F43" s="15">
        <f>Opskrift!D20</f>
        <v>0.24211176349503524</v>
      </c>
      <c r="G43" s="15">
        <f>Opskrift!E20</f>
        <v>0.23107003199431211</v>
      </c>
      <c r="H43" s="15">
        <f>Opskrift!F20</f>
        <v>0.22720963944606085</v>
      </c>
      <c r="I43" s="15">
        <f>Opskrift!G20</f>
        <v>0.22325378074293029</v>
      </c>
      <c r="J43" s="15">
        <f>Opskrift!H20</f>
        <v>0.21504114062516674</v>
      </c>
      <c r="K43" s="58">
        <f>Opskrift!I20</f>
        <v>0.17226632614954643</v>
      </c>
    </row>
    <row r="44" spans="1:11" hidden="1" x14ac:dyDescent="0.25">
      <c r="A44" s="65"/>
      <c r="D44" s="19">
        <v>125</v>
      </c>
      <c r="E44" s="15">
        <f>Opskrift!C21</f>
        <v>0.21874204854185644</v>
      </c>
      <c r="F44" s="15">
        <f>Opskrift!D21</f>
        <v>0.20884593595954984</v>
      </c>
      <c r="G44" s="15">
        <f>Opskrift!E21</f>
        <v>0.19833485898609479</v>
      </c>
      <c r="H44" s="15">
        <f>Opskrift!F21</f>
        <v>0.19468449659522363</v>
      </c>
      <c r="I44" s="15">
        <f>Opskrift!G21</f>
        <v>0.19095692118687074</v>
      </c>
      <c r="J44" s="15">
        <f>Opskrift!H21</f>
        <v>0.18326012023319055</v>
      </c>
      <c r="K44" s="58">
        <f>Opskrift!I21</f>
        <v>0.14406463767239902</v>
      </c>
    </row>
    <row r="45" spans="1:11" ht="15.75" hidden="1" thickBot="1" x14ac:dyDescent="0.3">
      <c r="A45" s="66"/>
      <c r="D45" s="19">
        <v>150</v>
      </c>
      <c r="E45" s="15">
        <f>Opskrift!C22</f>
        <v>0.19299986240159903</v>
      </c>
      <c r="F45" s="15">
        <f>Opskrift!D22</f>
        <v>0.18361718418959402</v>
      </c>
      <c r="G45" s="15">
        <f>Opskrift!E22</f>
        <v>0.17372379825130771</v>
      </c>
      <c r="H45" s="15">
        <f>Opskrift!F22</f>
        <v>0.1703052393906001</v>
      </c>
      <c r="I45" s="15">
        <f>Opskrift!G22</f>
        <v>0.16682350928223116</v>
      </c>
      <c r="J45" s="15">
        <f>Opskrift!H22</f>
        <v>0.15966339944375332</v>
      </c>
      <c r="K45" s="58">
        <f>Opskrift!I22</f>
        <v>0.12379773354918579</v>
      </c>
    </row>
    <row r="46" spans="1:11" hidden="1" x14ac:dyDescent="0.25">
      <c r="A46" s="60" t="s">
        <v>16</v>
      </c>
      <c r="D46" s="19">
        <v>175</v>
      </c>
      <c r="E46" s="15">
        <f>Opskrift!C23</f>
        <v>0.17267855870099072</v>
      </c>
      <c r="F46" s="15">
        <f>Opskrift!D23</f>
        <v>0.16382678136752249</v>
      </c>
      <c r="G46" s="15">
        <f>Opskrift!E23</f>
        <v>0.15454638089738801</v>
      </c>
      <c r="H46" s="15">
        <f>Opskrift!F23</f>
        <v>0.15135223980769363</v>
      </c>
      <c r="I46" s="15">
        <f>Opskrift!G23</f>
        <v>0.14810569706343343</v>
      </c>
      <c r="J46" s="15">
        <f>Opskrift!H23</f>
        <v>0.14145016250974005</v>
      </c>
      <c r="K46" s="58">
        <f>Opskrift!I23</f>
        <v>0.10852983811598271</v>
      </c>
    </row>
    <row r="47" spans="1:11" hidden="1" x14ac:dyDescent="0.25">
      <c r="A47" s="60" t="s">
        <v>49</v>
      </c>
      <c r="D47" s="19">
        <v>200</v>
      </c>
      <c r="E47" s="15">
        <f>Opskrift!C24</f>
        <v>0.15622893254310219</v>
      </c>
      <c r="F47" s="15">
        <f>Opskrift!D24</f>
        <v>0.14788736610804759</v>
      </c>
      <c r="G47" s="15">
        <f>Opskrift!E24</f>
        <v>0.13918203786975011</v>
      </c>
      <c r="H47" s="15">
        <f>Opskrift!F24</f>
        <v>0.13619528308282031</v>
      </c>
      <c r="I47" s="15">
        <f>Opskrift!G24</f>
        <v>0.13316447209133409</v>
      </c>
      <c r="J47" s="15">
        <f>Opskrift!H24</f>
        <v>0.12696672400647749</v>
      </c>
      <c r="K47" s="58">
        <f>Opskrift!I24</f>
        <v>9.6614440818587805E-2</v>
      </c>
    </row>
    <row r="48" spans="1:11" hidden="1" x14ac:dyDescent="0.25">
      <c r="A48" s="2"/>
      <c r="D48" s="19">
        <v>225</v>
      </c>
      <c r="E48" s="15">
        <f>Opskrift!C25</f>
        <v>0.14264075404238011</v>
      </c>
      <c r="F48" s="15">
        <f>Opskrift!D25</f>
        <v>0.13477456634782753</v>
      </c>
      <c r="G48" s="15">
        <f>Opskrift!E25</f>
        <v>0.12659636626693749</v>
      </c>
      <c r="H48" s="15">
        <f>Opskrift!F25</f>
        <v>0.12379773354918581</v>
      </c>
      <c r="I48" s="15">
        <f>Opskrift!G25</f>
        <v>0.12096160244517253</v>
      </c>
      <c r="J48" s="15">
        <f>Opskrift!H25</f>
        <v>0.11517378953204574</v>
      </c>
      <c r="K48" s="58">
        <f>Opskrift!I25</f>
        <v>8.7056574597743824E-2</v>
      </c>
    </row>
    <row r="49" spans="1:11" hidden="1" x14ac:dyDescent="0.25">
      <c r="A49" s="2"/>
      <c r="D49" s="19">
        <v>250</v>
      </c>
      <c r="E49" s="15">
        <f>Opskrift!C26</f>
        <v>0.13122713373349812</v>
      </c>
      <c r="F49" s="15">
        <f>Opskrift!D26</f>
        <v>0.12379773354918579</v>
      </c>
      <c r="G49" s="15">
        <f>Opskrift!E26</f>
        <v>0.11609808374371668</v>
      </c>
      <c r="H49" s="15">
        <f>Opskrift!F26</f>
        <v>0.11346891413843209</v>
      </c>
      <c r="I49" s="15">
        <f>Opskrift!G26</f>
        <v>0.11080747395120338</v>
      </c>
      <c r="J49" s="15">
        <f>Opskrift!H26</f>
        <v>0.10538537575247252</v>
      </c>
      <c r="K49" s="58">
        <f>Opskrift!I26</f>
        <v>7.9219548947155577E-2</v>
      </c>
    </row>
    <row r="50" spans="1:11" hidden="1" x14ac:dyDescent="0.25">
      <c r="A50" s="2"/>
      <c r="D50" s="19">
        <v>275</v>
      </c>
      <c r="E50" s="15">
        <f>Opskrift!C27</f>
        <v>0.12150474392818227</v>
      </c>
      <c r="F50" s="15">
        <f>Opskrift!D27</f>
        <v>0.11447427573006315</v>
      </c>
      <c r="G50" s="15">
        <f>Opskrift!E27</f>
        <v>0.10720765297707405</v>
      </c>
      <c r="H50" s="15">
        <f>Opskrift!F27</f>
        <v>0.10473089845841804</v>
      </c>
      <c r="I50" s="15">
        <f>Opskrift!G27</f>
        <v>0.10222609839440687</v>
      </c>
      <c r="J50" s="15">
        <f>Opskrift!H27</f>
        <v>9.7130434363446164E-2</v>
      </c>
      <c r="K50" s="58">
        <f>Opskrift!I27</f>
        <v>7.2677004081093302E-2</v>
      </c>
    </row>
    <row r="51" spans="1:11" hidden="1" x14ac:dyDescent="0.25">
      <c r="A51" s="2"/>
      <c r="D51" s="19">
        <v>300</v>
      </c>
      <c r="E51" s="15">
        <f>Opskrift!C28</f>
        <v>0.11312361248477182</v>
      </c>
      <c r="F51" s="15">
        <f>Opskrift!D28</f>
        <v>0.10645679879665026</v>
      </c>
      <c r="G51" s="15">
        <f>Opskrift!E28</f>
        <v>9.9581974568295734E-2</v>
      </c>
      <c r="H51" s="15">
        <f>Opskrift!F28</f>
        <v>9.7242450509752845E-2</v>
      </c>
      <c r="I51" s="15">
        <f>Opskrift!G28</f>
        <v>9.4878338987698985E-2</v>
      </c>
      <c r="J51" s="15">
        <f>Opskrift!H28</f>
        <v>9.00747866590971E-2</v>
      </c>
      <c r="K51" s="58">
        <f>Opskrift!I28</f>
        <v>6.7132683288656445E-2</v>
      </c>
    </row>
    <row r="52" spans="1:11" hidden="1" x14ac:dyDescent="0.25">
      <c r="A52" s="2"/>
      <c r="D52" s="19">
        <v>325</v>
      </c>
      <c r="E52" s="15">
        <f>Opskrift!C29</f>
        <v>0.10582409771554957</v>
      </c>
      <c r="F52" s="15">
        <f>Opskrift!D29</f>
        <v>9.9488860872682439E-2</v>
      </c>
      <c r="G52" s="15">
        <f>Opskrift!E29</f>
        <v>9.2969085225066916E-2</v>
      </c>
      <c r="H52" s="15">
        <f>Opskrift!F29</f>
        <v>9.0753417625874161E-2</v>
      </c>
      <c r="I52" s="15">
        <f>Opskrift!G29</f>
        <v>8.8516025733610101E-2</v>
      </c>
      <c r="J52" s="15">
        <f>Opskrift!H29</f>
        <v>8.3974778394102181E-2</v>
      </c>
      <c r="K52" s="58">
        <f>Opskrift!I29</f>
        <v>6.2374324459895054E-2</v>
      </c>
    </row>
    <row r="53" spans="1:11" hidden="1" x14ac:dyDescent="0.25">
      <c r="A53" s="2"/>
      <c r="D53" s="19">
        <v>350</v>
      </c>
      <c r="E53" s="15">
        <f>Opskrift!C30</f>
        <v>9.940951123346127E-2</v>
      </c>
      <c r="F53" s="15">
        <f>Opskrift!D30</f>
        <v>9.3377035298031513E-2</v>
      </c>
      <c r="G53" s="15">
        <f>Opskrift!E30</f>
        <v>8.7179781954743171E-2</v>
      </c>
      <c r="H53" s="15">
        <f>Opskrift!F30</f>
        <v>8.5076241400947772E-2</v>
      </c>
      <c r="I53" s="15">
        <f>Opskrift!G30</f>
        <v>8.2953372083579863E-2</v>
      </c>
      <c r="J53" s="15">
        <f>Opskrift!H30</f>
        <v>7.864857164045698E-2</v>
      </c>
      <c r="K53" s="58">
        <f>Opskrift!I30</f>
        <v>5.8245862710835754E-2</v>
      </c>
    </row>
    <row r="54" spans="1:11" hidden="1" x14ac:dyDescent="0.25">
      <c r="A54" s="2"/>
      <c r="D54" s="19">
        <v>375</v>
      </c>
      <c r="E54" s="15">
        <f>Opskrift!C31</f>
        <v>9.3728128637899921E-2</v>
      </c>
      <c r="F54" s="15">
        <f>Opskrift!D31</f>
        <v>8.7972675046034288E-2</v>
      </c>
      <c r="G54" s="15">
        <f>Opskrift!E31</f>
        <v>8.2069226745549326E-2</v>
      </c>
      <c r="H54" s="15">
        <f>Opskrift!F31</f>
        <v>8.0067532072299899E-2</v>
      </c>
      <c r="I54" s="15">
        <f>Opskrift!G31</f>
        <v>7.8048531996259496E-2</v>
      </c>
      <c r="J54" s="15">
        <f>Opskrift!H31</f>
        <v>7.3957710137161278E-2</v>
      </c>
      <c r="K54" s="58">
        <f>Opskrift!I31</f>
        <v>5.4629986896443695E-2</v>
      </c>
    </row>
    <row r="55" spans="1:11" ht="15.75" hidden="1" thickBot="1" x14ac:dyDescent="0.3">
      <c r="A55" s="2"/>
      <c r="D55" s="20">
        <v>400</v>
      </c>
      <c r="E55" s="15">
        <f>Opskrift!C32</f>
        <v>8.8661035387896187E-2</v>
      </c>
      <c r="F55" s="15">
        <f>Opskrift!D32</f>
        <v>8.3159663186530147E-2</v>
      </c>
      <c r="G55" s="15">
        <f>Opskrift!E32</f>
        <v>7.7524663065887442E-2</v>
      </c>
      <c r="H55" s="15">
        <f>Opskrift!F32</f>
        <v>7.5615789671772723E-2</v>
      </c>
      <c r="I55" s="15">
        <f>Opskrift!G32</f>
        <v>7.3691334654853155E-2</v>
      </c>
      <c r="J55" s="15">
        <f>Opskrift!H32</f>
        <v>6.9794910340384403E-2</v>
      </c>
      <c r="K55" s="58">
        <f>Opskrift!I32</f>
        <v>5.1436813651258399E-2</v>
      </c>
    </row>
    <row r="56" spans="1:11" ht="15.75" hidden="1" thickBot="1" x14ac:dyDescent="0.3">
      <c r="A56" s="2"/>
      <c r="K56" s="7"/>
    </row>
    <row r="57" spans="1:11" ht="15.75" hidden="1" thickBot="1" x14ac:dyDescent="0.3">
      <c r="A57" s="64" t="s">
        <v>18</v>
      </c>
      <c r="D57" s="61" t="s">
        <v>45</v>
      </c>
      <c r="E57" s="62"/>
      <c r="F57" s="62"/>
      <c r="G57" s="62"/>
      <c r="H57" s="62"/>
      <c r="I57" s="62"/>
      <c r="J57" s="62"/>
      <c r="K57" s="63"/>
    </row>
    <row r="58" spans="1:11" hidden="1" x14ac:dyDescent="0.25">
      <c r="A58" s="65"/>
      <c r="D58" s="50"/>
      <c r="E58" s="17" t="s">
        <v>4</v>
      </c>
      <c r="F58" s="17" t="s">
        <v>5</v>
      </c>
      <c r="G58" s="17" t="s">
        <v>6</v>
      </c>
      <c r="H58" s="17" t="s">
        <v>7</v>
      </c>
      <c r="I58" s="17" t="s">
        <v>8</v>
      </c>
      <c r="J58" s="17" t="s">
        <v>9</v>
      </c>
      <c r="K58" s="18" t="s">
        <v>10</v>
      </c>
    </row>
    <row r="59" spans="1:11" hidden="1" x14ac:dyDescent="0.25">
      <c r="A59" s="65"/>
      <c r="D59" s="19">
        <v>100</v>
      </c>
      <c r="E59" s="15">
        <f>Opskrift!C36</f>
        <v>0.29651746141466617</v>
      </c>
      <c r="F59" s="15">
        <f>Opskrift!D36</f>
        <v>0.28895580497003981</v>
      </c>
      <c r="G59" s="15">
        <f>Opskrift!E36</f>
        <v>0.28057414329955194</v>
      </c>
      <c r="H59" s="15">
        <f>Opskrift!F36</f>
        <v>0.27757455411901732</v>
      </c>
      <c r="I59" s="15">
        <f>Opskrift!G36</f>
        <v>0.27446247086845704</v>
      </c>
      <c r="J59" s="15">
        <f>Opskrift!H36</f>
        <v>0.26787452254057226</v>
      </c>
      <c r="K59" s="58">
        <f>Opskrift!I36</f>
        <v>0.2305247065865357</v>
      </c>
    </row>
    <row r="60" spans="1:11" hidden="1" x14ac:dyDescent="0.25">
      <c r="A60" s="65"/>
      <c r="D60" s="19">
        <v>125</v>
      </c>
      <c r="E60" s="15">
        <f>Opskrift!C37</f>
        <v>0.25111502809006875</v>
      </c>
      <c r="F60" s="15">
        <f>Opskrift!D37</f>
        <v>0.24279909014235693</v>
      </c>
      <c r="G60" s="15">
        <f>Opskrift!E37</f>
        <v>0.23373190774443434</v>
      </c>
      <c r="H60" s="15">
        <f>Opskrift!F37</f>
        <v>0.23052470658653576</v>
      </c>
      <c r="I60" s="15">
        <f>Opskrift!G37</f>
        <v>0.22721792965690457</v>
      </c>
      <c r="J60" s="15">
        <f>Opskrift!H37</f>
        <v>0.22028650460295321</v>
      </c>
      <c r="K60" s="58">
        <f>Opskrift!I37</f>
        <v>0.18267197532209409</v>
      </c>
    </row>
    <row r="61" spans="1:11" ht="15.75" hidden="1" thickBot="1" x14ac:dyDescent="0.3">
      <c r="A61" s="66"/>
      <c r="D61" s="19">
        <v>150</v>
      </c>
      <c r="E61" s="15">
        <f>Opskrift!C38</f>
        <v>0.21777027835458485</v>
      </c>
      <c r="F61" s="15">
        <f>Opskrift!D38</f>
        <v>0.20935716332062501</v>
      </c>
      <c r="G61" s="15">
        <f>Opskrift!E38</f>
        <v>0.20029275873908933</v>
      </c>
      <c r="H61" s="15">
        <f>Opskrift!F38</f>
        <v>0.19711331717099059</v>
      </c>
      <c r="I61" s="15">
        <f>Opskrift!G38</f>
        <v>0.19384965840825213</v>
      </c>
      <c r="J61" s="15">
        <f>Opskrift!H38</f>
        <v>0.18705594062990533</v>
      </c>
      <c r="K61" s="58">
        <f>Opskrift!I38</f>
        <v>0.1512708926333729</v>
      </c>
    </row>
    <row r="62" spans="1:11" hidden="1" x14ac:dyDescent="0.25">
      <c r="A62" s="59" t="s">
        <v>15</v>
      </c>
      <c r="D62" s="19">
        <v>175</v>
      </c>
      <c r="E62" s="15">
        <f>Opskrift!C39</f>
        <v>0.19224295956432164</v>
      </c>
      <c r="F62" s="15">
        <f>Opskrift!D39</f>
        <v>0.18401224165649754</v>
      </c>
      <c r="G62" s="15">
        <f>Opskrift!E39</f>
        <v>0.17522410240465439</v>
      </c>
      <c r="H62" s="15">
        <f>Opskrift!F39</f>
        <v>0.17216095219042388</v>
      </c>
      <c r="I62" s="15">
        <f>Opskrift!G39</f>
        <v>0.16902705475254476</v>
      </c>
      <c r="J62" s="15">
        <f>Opskrift!H39</f>
        <v>0.16253698245262879</v>
      </c>
      <c r="K62" s="58">
        <f>Opskrift!I39</f>
        <v>0.12908187990979503</v>
      </c>
    </row>
    <row r="63" spans="1:11" hidden="1" x14ac:dyDescent="0.25">
      <c r="A63" s="59" t="s">
        <v>50</v>
      </c>
      <c r="D63" s="19">
        <v>200</v>
      </c>
      <c r="E63" s="15">
        <f>Opskrift!C40</f>
        <v>0.17207240559431908</v>
      </c>
      <c r="F63" s="15">
        <f>Opskrift!D40</f>
        <v>0.16414119598458798</v>
      </c>
      <c r="G63" s="15">
        <f>Opskrift!E40</f>
        <v>0.15573259893118258</v>
      </c>
      <c r="H63" s="15">
        <f>Opskrift!F40</f>
        <v>0.15281612199047651</v>
      </c>
      <c r="I63" s="15">
        <f>Opskrift!G40</f>
        <v>0.14983993176029817</v>
      </c>
      <c r="J63" s="15">
        <f>Opskrift!H40</f>
        <v>0.14370092251600716</v>
      </c>
      <c r="K63" s="58">
        <f>Opskrift!I40</f>
        <v>0.11256970973532293</v>
      </c>
    </row>
    <row r="64" spans="1:11" hidden="1" x14ac:dyDescent="0.25">
      <c r="A64" s="2"/>
      <c r="D64" s="19">
        <v>225</v>
      </c>
      <c r="E64" s="15">
        <f>Opskrift!C41</f>
        <v>0.15573259893118258</v>
      </c>
      <c r="F64" s="15">
        <f>Opskrift!D41</f>
        <v>0.14814352768724562</v>
      </c>
      <c r="G64" s="15">
        <f>Opskrift!E41</f>
        <v>0.1401433888146609</v>
      </c>
      <c r="H64" s="15">
        <f>Opskrift!F41</f>
        <v>0.13737950229773951</v>
      </c>
      <c r="I64" s="15">
        <f>Opskrift!G41</f>
        <v>0.13456479556023454</v>
      </c>
      <c r="J64" s="15">
        <f>Opskrift!H41</f>
        <v>0.12877720974258258</v>
      </c>
      <c r="K64" s="58">
        <f>Opskrift!I41</f>
        <v>9.9802909151337826E-2</v>
      </c>
    </row>
    <row r="65" spans="1:11" hidden="1" x14ac:dyDescent="0.25">
      <c r="A65" s="2"/>
      <c r="D65" s="19">
        <v>250</v>
      </c>
      <c r="E65" s="15">
        <f>Opskrift!C42</f>
        <v>0.14222688968232466</v>
      </c>
      <c r="F65" s="15">
        <f>Opskrift!D42</f>
        <v>0.13498728277704364</v>
      </c>
      <c r="G65" s="15">
        <f>Opskrift!E42</f>
        <v>0.12739121939258335</v>
      </c>
      <c r="H65" s="15">
        <f>Opskrift!F42</f>
        <v>0.12477539784551905</v>
      </c>
      <c r="I65" s="15">
        <f>Opskrift!G42</f>
        <v>0.12211592820180694</v>
      </c>
      <c r="J65" s="15">
        <f>Opskrift!H42</f>
        <v>0.11666160054698248</v>
      </c>
      <c r="K65" s="58">
        <f>Opskrift!I42</f>
        <v>8.9636965998854595E-2</v>
      </c>
    </row>
    <row r="66" spans="1:11" hidden="1" x14ac:dyDescent="0.25">
      <c r="A66" s="2"/>
      <c r="D66" s="19">
        <v>275</v>
      </c>
      <c r="E66" s="15">
        <f>Opskrift!C43</f>
        <v>0.13087677019652014</v>
      </c>
      <c r="F66" s="15">
        <f>Opskrift!D43</f>
        <v>0.12397718819737168</v>
      </c>
      <c r="G66" s="15">
        <f>Opskrift!E43</f>
        <v>0.11676622523765878</v>
      </c>
      <c r="H66" s="15">
        <f>Opskrift!F43</f>
        <v>0.1142897042314554</v>
      </c>
      <c r="I66" s="15">
        <f>Opskrift!G43</f>
        <v>0.11177535874482632</v>
      </c>
      <c r="J66" s="15">
        <f>Opskrift!H43</f>
        <v>0.10662967435647452</v>
      </c>
      <c r="K66" s="58">
        <f>Opskrift!I43</f>
        <v>8.1350580521375462E-2</v>
      </c>
    </row>
    <row r="67" spans="1:11" hidden="1" x14ac:dyDescent="0.25">
      <c r="A67" s="2"/>
      <c r="D67" s="19">
        <v>300</v>
      </c>
      <c r="E67" s="15">
        <f>Opskrift!C44</f>
        <v>0.12120431344213406</v>
      </c>
      <c r="F67" s="15">
        <f>Opskrift!D44</f>
        <v>0.11462770129227651</v>
      </c>
      <c r="G67" s="15">
        <f>Opskrift!E44</f>
        <v>0.10777713309584548</v>
      </c>
      <c r="H67" s="15">
        <f>Opskrift!F44</f>
        <v>0.10542975190605895</v>
      </c>
      <c r="I67" s="15">
        <f>Opskrift!G44</f>
        <v>0.10304931750782156</v>
      </c>
      <c r="J67" s="15">
        <f>Opskrift!H44</f>
        <v>9.8186456692493346E-2</v>
      </c>
      <c r="K67" s="58">
        <f>Opskrift!I44</f>
        <v>7.4466601788481107E-2</v>
      </c>
    </row>
    <row r="68" spans="1:11" hidden="1" x14ac:dyDescent="0.25">
      <c r="A68" s="2"/>
      <c r="D68" s="19">
        <v>325</v>
      </c>
      <c r="E68" s="15">
        <f>Opskrift!C45</f>
        <v>0.11286315422235692</v>
      </c>
      <c r="F68" s="15">
        <f>Opskrift!D45</f>
        <v>0.10658947344800115</v>
      </c>
      <c r="G68" s="15">
        <f>Opskrift!E45</f>
        <v>0.10007313615664984</v>
      </c>
      <c r="H68" s="15">
        <f>Opskrift!F45</f>
        <v>9.7844650967228206E-2</v>
      </c>
      <c r="I68" s="15">
        <f>Opskrift!G45</f>
        <v>9.5587059026558882E-2</v>
      </c>
      <c r="J68" s="15">
        <f>Opskrift!H45</f>
        <v>9.0982243684946659E-2</v>
      </c>
      <c r="K68" s="58">
        <f>Opskrift!I45</f>
        <v>6.8656786367455924E-2</v>
      </c>
    </row>
    <row r="69" spans="1:11" hidden="1" x14ac:dyDescent="0.25">
      <c r="A69" s="2"/>
      <c r="D69" s="19">
        <v>350</v>
      </c>
      <c r="E69" s="15">
        <f>Opskrift!C46</f>
        <v>0.10559613423261296</v>
      </c>
      <c r="F69" s="15">
        <f>Opskrift!D46</f>
        <v>9.9604726506390434E-2</v>
      </c>
      <c r="G69" s="15">
        <f>Opskrift!E46</f>
        <v>9.3397039945843766E-2</v>
      </c>
      <c r="H69" s="15">
        <f>Opskrift!F46</f>
        <v>9.1277712770797603E-2</v>
      </c>
      <c r="I69" s="15">
        <f>Opskrift!G46</f>
        <v>8.9132573733630344E-2</v>
      </c>
      <c r="J69" s="15">
        <f>Opskrift!H46</f>
        <v>8.4762950598790035E-2</v>
      </c>
      <c r="K69" s="58">
        <f>Opskrift!I46</f>
        <v>6.3687914187290404E-2</v>
      </c>
    </row>
    <row r="70" spans="1:11" hidden="1" x14ac:dyDescent="0.25">
      <c r="A70" s="2"/>
      <c r="D70" s="19">
        <v>375</v>
      </c>
      <c r="E70" s="15">
        <f>Opskrift!C47</f>
        <v>9.9208320152253587E-2</v>
      </c>
      <c r="F70" s="15">
        <f>Opskrift!D47</f>
        <v>9.3479095122359218E-2</v>
      </c>
      <c r="G70" s="15">
        <f>Opskrift!E47</f>
        <v>8.755598975134099E-2</v>
      </c>
      <c r="H70" s="15">
        <f>Opskrift!F47</f>
        <v>8.5536826119433418E-2</v>
      </c>
      <c r="I70" s="15">
        <f>Opskrift!G47</f>
        <v>8.349462607102609E-2</v>
      </c>
      <c r="J70" s="15">
        <f>Opskrift!H47</f>
        <v>7.9339521606482069E-2</v>
      </c>
      <c r="K70" s="58">
        <f>Opskrift!I47</f>
        <v>5.9389723702334529E-2</v>
      </c>
    </row>
    <row r="71" spans="1:11" ht="15.75" hidden="1" thickBot="1" x14ac:dyDescent="0.3">
      <c r="A71" s="2"/>
      <c r="D71" s="20">
        <v>400</v>
      </c>
      <c r="E71" s="15">
        <f>Opskrift!C48</f>
        <v>9.3549256385487306E-2</v>
      </c>
      <c r="F71" s="15">
        <f>Opskrift!D48</f>
        <v>8.8063257228139458E-2</v>
      </c>
      <c r="G71" s="15">
        <f>Opskrift!E48</f>
        <v>8.2402535767657076E-2</v>
      </c>
      <c r="H71" s="15">
        <f>Opskrift!F48</f>
        <v>8.0475351039460824E-2</v>
      </c>
      <c r="I71" s="15">
        <f>Opskrift!G48</f>
        <v>7.85274872924073E-2</v>
      </c>
      <c r="J71" s="15">
        <f>Opskrift!H48</f>
        <v>7.4568376965047645E-2</v>
      </c>
      <c r="K71" s="58">
        <f>Opskrift!I48</f>
        <v>5.563501019797723E-2</v>
      </c>
    </row>
    <row r="72" spans="1:11" ht="15.75" hidden="1" thickBot="1" x14ac:dyDescent="0.3">
      <c r="A72" s="2"/>
      <c r="K72" s="7"/>
    </row>
    <row r="73" spans="1:11" ht="15.75" hidden="1" thickBot="1" x14ac:dyDescent="0.3">
      <c r="A73" s="64" t="s">
        <v>18</v>
      </c>
      <c r="D73" s="61" t="s">
        <v>44</v>
      </c>
      <c r="E73" s="62"/>
      <c r="F73" s="62"/>
      <c r="G73" s="62"/>
      <c r="H73" s="62"/>
      <c r="I73" s="62"/>
      <c r="J73" s="62"/>
      <c r="K73" s="63"/>
    </row>
    <row r="74" spans="1:11" hidden="1" x14ac:dyDescent="0.25">
      <c r="A74" s="65"/>
      <c r="D74" s="50"/>
      <c r="E74" s="17" t="s">
        <v>4</v>
      </c>
      <c r="F74" s="17" t="s">
        <v>5</v>
      </c>
      <c r="G74" s="17" t="s">
        <v>6</v>
      </c>
      <c r="H74" s="17" t="s">
        <v>7</v>
      </c>
      <c r="I74" s="17" t="s">
        <v>8</v>
      </c>
      <c r="J74" s="17" t="s">
        <v>9</v>
      </c>
      <c r="K74" s="18" t="s">
        <v>10</v>
      </c>
    </row>
    <row r="75" spans="1:11" hidden="1" x14ac:dyDescent="0.25">
      <c r="A75" s="65"/>
      <c r="D75" s="19">
        <v>100</v>
      </c>
      <c r="E75" s="15">
        <f>Opskrift!C52</f>
        <v>0.27135753553874009</v>
      </c>
      <c r="F75" s="15">
        <f>Opskrift!D52</f>
        <v>0.26501093840695167</v>
      </c>
      <c r="G75" s="15">
        <f>Opskrift!E52</f>
        <v>0.25794385775104878</v>
      </c>
      <c r="H75" s="15">
        <f>Opskrift!F52</f>
        <v>0.25540644264525653</v>
      </c>
      <c r="I75" s="15">
        <f>Opskrift!G52</f>
        <v>0.2527692330608512</v>
      </c>
      <c r="J75" s="15">
        <f>Opskrift!H52</f>
        <v>0.24717091736047883</v>
      </c>
      <c r="K75" s="58">
        <f>Opskrift!I52</f>
        <v>0.21502499484201171</v>
      </c>
    </row>
    <row r="76" spans="1:11" hidden="1" x14ac:dyDescent="0.25">
      <c r="A76" s="65"/>
      <c r="D76" s="19">
        <v>125</v>
      </c>
      <c r="E76" s="15">
        <f>Opskrift!C53</f>
        <v>0.23283260719617141</v>
      </c>
      <c r="F76" s="15">
        <f>Opskrift!D53</f>
        <v>0.225666194929911</v>
      </c>
      <c r="G76" s="15">
        <f>Opskrift!E53</f>
        <v>0.21781280419309174</v>
      </c>
      <c r="H76" s="15">
        <f>Opskrift!F53</f>
        <v>0.21502499484201176</v>
      </c>
      <c r="I76" s="15">
        <f>Opskrift!G53</f>
        <v>0.21214516448225454</v>
      </c>
      <c r="J76" s="15">
        <f>Opskrift!H53</f>
        <v>0.20609059385788303</v>
      </c>
      <c r="K76" s="58">
        <f>Opskrift!I53</f>
        <v>0.17280153088037131</v>
      </c>
    </row>
    <row r="77" spans="1:11" ht="15.75" hidden="1" thickBot="1" x14ac:dyDescent="0.3">
      <c r="A77" s="66"/>
      <c r="D77" s="19">
        <v>150</v>
      </c>
      <c r="E77" s="15">
        <f>Opskrift!C54</f>
        <v>0.20388660168266945</v>
      </c>
      <c r="F77" s="15">
        <f>Opskrift!D54</f>
        <v>0.19649381839993571</v>
      </c>
      <c r="G77" s="15">
        <f>Opskrift!E54</f>
        <v>0.18848776884444354</v>
      </c>
      <c r="H77" s="15">
        <f>Opskrift!F54</f>
        <v>0.18566942997274122</v>
      </c>
      <c r="I77" s="15">
        <f>Opskrift!G54</f>
        <v>0.18277094338590616</v>
      </c>
      <c r="J77" s="15">
        <f>Opskrift!H54</f>
        <v>0.17671945137407472</v>
      </c>
      <c r="K77" s="58">
        <f>Opskrift!I54</f>
        <v>0.14443875955192337</v>
      </c>
    </row>
    <row r="78" spans="1:11" hidden="1" x14ac:dyDescent="0.25">
      <c r="A78" s="60" t="s">
        <v>16</v>
      </c>
      <c r="D78" s="19">
        <v>175</v>
      </c>
      <c r="E78" s="15">
        <f>Opskrift!C55</f>
        <v>0.18134196889029908</v>
      </c>
      <c r="F78" s="15">
        <f>Opskrift!D55</f>
        <v>0.17400039590373481</v>
      </c>
      <c r="G78" s="15">
        <f>Opskrift!E55</f>
        <v>0.16612207003279877</v>
      </c>
      <c r="H78" s="15">
        <f>Opskrift!F55</f>
        <v>0.16336638343645138</v>
      </c>
      <c r="I78" s="15">
        <f>Opskrift!G55</f>
        <v>0.1605418619059911</v>
      </c>
      <c r="J78" s="15">
        <f>Opskrift!H55</f>
        <v>0.15467573307567467</v>
      </c>
      <c r="K78" s="58">
        <f>Opskrift!I55</f>
        <v>0.12407389628764841</v>
      </c>
    </row>
    <row r="79" spans="1:11" hidden="1" x14ac:dyDescent="0.25">
      <c r="A79" s="59" t="s">
        <v>50</v>
      </c>
      <c r="D79" s="19">
        <v>200</v>
      </c>
      <c r="E79" s="15">
        <f>Opskrift!C56</f>
        <v>0.16328665020621569</v>
      </c>
      <c r="F79" s="15">
        <f>Opskrift!D56</f>
        <v>0.15612782760453769</v>
      </c>
      <c r="G79" s="15">
        <f>Opskrift!E56</f>
        <v>0.14850113059261572</v>
      </c>
      <c r="H79" s="15">
        <f>Opskrift!F56</f>
        <v>0.14584691108410705</v>
      </c>
      <c r="I79" s="15">
        <f>Opskrift!G56</f>
        <v>0.14313358046026264</v>
      </c>
      <c r="J79" s="15">
        <f>Opskrift!H56</f>
        <v>0.13752150730468735</v>
      </c>
      <c r="K79" s="58">
        <f>Opskrift!I56</f>
        <v>0.10874202500116698</v>
      </c>
    </row>
    <row r="80" spans="1:11" hidden="1" x14ac:dyDescent="0.25">
      <c r="A80" s="2"/>
      <c r="D80" s="19">
        <v>225</v>
      </c>
      <c r="E80" s="15">
        <f>Opskrift!C57</f>
        <v>0.14850113059261572</v>
      </c>
      <c r="F80" s="15">
        <f>Opskrift!D57</f>
        <v>0.14158484457480694</v>
      </c>
      <c r="G80" s="15">
        <f>Opskrift!E57</f>
        <v>0.13425988442778694</v>
      </c>
      <c r="H80" s="15">
        <f>Opskrift!F57</f>
        <v>0.13172109170884166</v>
      </c>
      <c r="I80" s="15">
        <f>Opskrift!G57</f>
        <v>0.12913128967220641</v>
      </c>
      <c r="J80" s="15">
        <f>Opskrift!H57</f>
        <v>0.12379238229933084</v>
      </c>
      <c r="K80" s="58">
        <f>Opskrift!I57</f>
        <v>9.6782557614979503E-2</v>
      </c>
    </row>
    <row r="81" spans="1:11" hidden="1" x14ac:dyDescent="0.25">
      <c r="A81" s="2"/>
      <c r="D81" s="19">
        <v>250</v>
      </c>
      <c r="E81" s="15">
        <f>Opskrift!C58</f>
        <v>0.13617092547836004</v>
      </c>
      <c r="F81" s="15">
        <f>Opskrift!D58</f>
        <v>0.12952029771839771</v>
      </c>
      <c r="G81" s="15">
        <f>Opskrift!E58</f>
        <v>0.12251108179694355</v>
      </c>
      <c r="H81" s="15">
        <f>Opskrift!F58</f>
        <v>0.12008993217278303</v>
      </c>
      <c r="I81" s="15">
        <f>Opskrift!G58</f>
        <v>0.11762447169701856</v>
      </c>
      <c r="J81" s="15">
        <f>Opskrift!H58</f>
        <v>0.11255566172936642</v>
      </c>
      <c r="K81" s="58">
        <f>Opskrift!I58</f>
        <v>8.7193050323440657E-2</v>
      </c>
    </row>
    <row r="82" spans="1:11" hidden="1" x14ac:dyDescent="0.25">
      <c r="A82" s="2"/>
      <c r="D82" s="19">
        <v>275</v>
      </c>
      <c r="E82" s="15">
        <f>Opskrift!C59</f>
        <v>0.12573132156431716</v>
      </c>
      <c r="F82" s="15">
        <f>Opskrift!D59</f>
        <v>0.11935036677285789</v>
      </c>
      <c r="G82" s="15">
        <f>Opskrift!E59</f>
        <v>0.11265304835304697</v>
      </c>
      <c r="H82" s="15">
        <f>Opskrift!F59</f>
        <v>0.11034620546011456</v>
      </c>
      <c r="I82" s="15">
        <f>Opskrift!G59</f>
        <v>0.10800059799815837</v>
      </c>
      <c r="J82" s="15">
        <f>Opskrift!H59</f>
        <v>0.103189114129294</v>
      </c>
      <c r="K82" s="58">
        <f>Opskrift!I59</f>
        <v>7.9332543031578232E-2</v>
      </c>
    </row>
    <row r="83" spans="1:11" hidden="1" x14ac:dyDescent="0.25">
      <c r="A83" s="2"/>
      <c r="D83" s="19">
        <v>300</v>
      </c>
      <c r="E83" s="15">
        <f>Opskrift!C60</f>
        <v>0.11677845029265359</v>
      </c>
      <c r="F83" s="15">
        <f>Opskrift!D60</f>
        <v>0.11066124799902509</v>
      </c>
      <c r="G83" s="15">
        <f>Opskrift!E60</f>
        <v>0.10426334569317307</v>
      </c>
      <c r="H83" s="15">
        <f>Opskrift!F60</f>
        <v>0.10206496869136626</v>
      </c>
      <c r="I83" s="15">
        <f>Opskrift!G60</f>
        <v>9.9832443738061299E-2</v>
      </c>
      <c r="J83" s="15">
        <f>Opskrift!H60</f>
        <v>9.5261717188103834E-2</v>
      </c>
      <c r="K83" s="58">
        <f>Opskrift!I60</f>
        <v>7.277209386348403E-2</v>
      </c>
    </row>
    <row r="84" spans="1:11" hidden="1" x14ac:dyDescent="0.25">
      <c r="A84" s="2"/>
      <c r="D84" s="19">
        <v>325</v>
      </c>
      <c r="E84" s="15">
        <f>Opskrift!C61</f>
        <v>0.10901582863112191</v>
      </c>
      <c r="F84" s="15">
        <f>Opskrift!D61</f>
        <v>0.10315146518930382</v>
      </c>
      <c r="G84" s="15">
        <f>Opskrift!E61</f>
        <v>9.7036655442255079E-2</v>
      </c>
      <c r="H84" s="15">
        <f>Opskrift!F61</f>
        <v>9.493993795946E-2</v>
      </c>
      <c r="I84" s="15">
        <f>Opskrift!G61</f>
        <v>9.2812941636479629E-2</v>
      </c>
      <c r="J84" s="15">
        <f>Opskrift!H61</f>
        <v>8.846545047513564E-2</v>
      </c>
      <c r="K84" s="58">
        <f>Opskrift!I61</f>
        <v>6.7213810115057476E-2</v>
      </c>
    </row>
    <row r="85" spans="1:11" hidden="1" x14ac:dyDescent="0.25">
      <c r="A85" s="2"/>
      <c r="D85" s="19">
        <v>350</v>
      </c>
      <c r="E85" s="15">
        <f>Opskrift!C62</f>
        <v>0.10222089247469412</v>
      </c>
      <c r="F85" s="15">
        <f>Opskrift!D62</f>
        <v>9.6596177528913335E-2</v>
      </c>
      <c r="G85" s="15">
        <f>Opskrift!E62</f>
        <v>9.0746821145153519E-2</v>
      </c>
      <c r="H85" s="15">
        <f>Opskrift!F62</f>
        <v>8.8744773757432796E-2</v>
      </c>
      <c r="I85" s="15">
        <f>Opskrift!G62</f>
        <v>8.6715713984219733E-2</v>
      </c>
      <c r="J85" s="15">
        <f>Opskrift!H62</f>
        <v>8.2574340604743751E-2</v>
      </c>
      <c r="K85" s="58">
        <f>Opskrift!I62</f>
        <v>6.2444352341174056E-2</v>
      </c>
    </row>
    <row r="86" spans="1:11" hidden="1" x14ac:dyDescent="0.25">
      <c r="A86" s="2"/>
      <c r="D86" s="19">
        <v>375</v>
      </c>
      <c r="E86" s="15">
        <f>Opskrift!C63</f>
        <v>9.6223311511535778E-2</v>
      </c>
      <c r="F86" s="15">
        <f>Opskrift!D63</f>
        <v>9.0824283692407942E-2</v>
      </c>
      <c r="G86" s="15">
        <f>Opskrift!E63</f>
        <v>8.5222753992271985E-2</v>
      </c>
      <c r="H86" s="15">
        <f>Opskrift!F63</f>
        <v>8.3308595479576544E-2</v>
      </c>
      <c r="I86" s="15">
        <f>Opskrift!G63</f>
        <v>8.1370202466121103E-2</v>
      </c>
      <c r="J86" s="15">
        <f>Opskrift!H63</f>
        <v>7.741884838251413E-2</v>
      </c>
      <c r="K86" s="58">
        <f>Opskrift!I63</f>
        <v>5.8306922762841662E-2</v>
      </c>
    </row>
    <row r="87" spans="1:11" ht="15.75" hidden="1" thickBot="1" x14ac:dyDescent="0.3">
      <c r="A87" s="2"/>
      <c r="D87" s="20">
        <v>400</v>
      </c>
      <c r="E87" s="15">
        <f>Opskrift!C64</f>
        <v>9.0890514965804955E-2</v>
      </c>
      <c r="F87" s="15">
        <f>Opskrift!D64</f>
        <v>8.5703271679024251E-2</v>
      </c>
      <c r="G87" s="15">
        <f>Opskrift!E64</f>
        <v>8.033263378740399E-2</v>
      </c>
      <c r="H87" s="15">
        <f>Opskrift!F64</f>
        <v>7.8499975824350532E-2</v>
      </c>
      <c r="I87" s="15">
        <f>Opskrift!G64</f>
        <v>7.6645462466850556E-2</v>
      </c>
      <c r="J87" s="15">
        <f>Opskrift!H64</f>
        <v>7.2869286872722788E-2</v>
      </c>
      <c r="K87" s="58">
        <f>Opskrift!I64</f>
        <v>5.4683697611670884E-2</v>
      </c>
    </row>
    <row r="88" spans="1:11" ht="15.75" hidden="1" thickBot="1" x14ac:dyDescent="0.3">
      <c r="A88" s="2"/>
      <c r="K88" s="7"/>
    </row>
    <row r="89" spans="1:11" ht="15.75" hidden="1" thickBot="1" x14ac:dyDescent="0.3">
      <c r="A89" s="64" t="s">
        <v>17</v>
      </c>
      <c r="D89" s="61" t="s">
        <v>41</v>
      </c>
      <c r="E89" s="62"/>
      <c r="F89" s="62"/>
      <c r="G89" s="62"/>
      <c r="H89" s="62"/>
      <c r="I89" s="62"/>
      <c r="J89" s="62"/>
      <c r="K89" s="63"/>
    </row>
    <row r="90" spans="1:11" hidden="1" x14ac:dyDescent="0.25">
      <c r="A90" s="65"/>
      <c r="D90" s="50"/>
      <c r="E90" s="17" t="s">
        <v>4</v>
      </c>
      <c r="F90" s="17" t="s">
        <v>5</v>
      </c>
      <c r="G90" s="17" t="s">
        <v>6</v>
      </c>
      <c r="H90" s="17" t="s">
        <v>7</v>
      </c>
      <c r="I90" s="17" t="s">
        <v>8</v>
      </c>
      <c r="J90" s="17" t="s">
        <v>9</v>
      </c>
      <c r="K90" s="18" t="s">
        <v>10</v>
      </c>
    </row>
    <row r="91" spans="1:11" hidden="1" x14ac:dyDescent="0.25">
      <c r="A91" s="65"/>
      <c r="D91" s="19">
        <v>100</v>
      </c>
      <c r="E91" s="15">
        <f>Opskrift!C68</f>
        <v>0.25398911207058378</v>
      </c>
      <c r="F91" s="15">
        <f>Opskrift!D68</f>
        <v>0.24356608720986694</v>
      </c>
      <c r="G91" s="15">
        <f>Opskrift!E68</f>
        <v>0.23239436619718312</v>
      </c>
      <c r="H91" s="15">
        <f>Opskrift!F68</f>
        <v>0.22848997047143874</v>
      </c>
      <c r="I91" s="15">
        <f>Opskrift!G68</f>
        <v>0.22448979591836737</v>
      </c>
      <c r="J91" s="15">
        <f>Opskrift!H68</f>
        <v>0.21618765849535079</v>
      </c>
      <c r="K91" s="58">
        <f>Opskrift!I68</f>
        <v>0.1730013106159895</v>
      </c>
    </row>
    <row r="92" spans="1:11" hidden="1" x14ac:dyDescent="0.25">
      <c r="A92" s="65"/>
      <c r="D92" s="19">
        <v>125</v>
      </c>
      <c r="E92" s="15">
        <f>Opskrift!C69</f>
        <v>0.21992847854356307</v>
      </c>
      <c r="F92" s="15">
        <f>Opskrift!D69</f>
        <v>0.20992717837113919</v>
      </c>
      <c r="G92" s="15">
        <f>Opskrift!E69</f>
        <v>0.1993097497842968</v>
      </c>
      <c r="H92" s="15">
        <f>Opskrift!F69</f>
        <v>0.19562374683985706</v>
      </c>
      <c r="I92" s="15">
        <f>Opskrift!G69</f>
        <v>0.19186046511627908</v>
      </c>
      <c r="J92" s="15">
        <f>Opskrift!H69</f>
        <v>0.1840921360446284</v>
      </c>
      <c r="K92" s="58">
        <f>Opskrift!I69</f>
        <v>0.14457831325301201</v>
      </c>
    </row>
    <row r="93" spans="1:11" ht="15.75" hidden="1" thickBot="1" x14ac:dyDescent="0.3">
      <c r="A93" s="66"/>
      <c r="D93" s="19">
        <v>150</v>
      </c>
      <c r="E93" s="15">
        <f>Opskrift!C70</f>
        <v>0.1939228894940519</v>
      </c>
      <c r="F93" s="15">
        <f>Opskrift!D70</f>
        <v>0.18445245274692948</v>
      </c>
      <c r="G93" s="15">
        <f>Opskrift!E70</f>
        <v>0.17447129909365558</v>
      </c>
      <c r="H93" s="15">
        <f>Opskrift!F70</f>
        <v>0.17102355003429617</v>
      </c>
      <c r="I93" s="15">
        <f>Opskrift!G70</f>
        <v>0.16751269035532995</v>
      </c>
      <c r="J93" s="15">
        <f>Opskrift!H70</f>
        <v>0.16029457850203699</v>
      </c>
      <c r="K93" s="58">
        <f>Opskrift!I70</f>
        <v>0.12417685794920036</v>
      </c>
    </row>
    <row r="94" spans="1:11" hidden="1" x14ac:dyDescent="0.25">
      <c r="A94" s="59" t="s">
        <v>15</v>
      </c>
      <c r="D94" s="19">
        <v>175</v>
      </c>
      <c r="E94" s="15">
        <f>Opskrift!C71</f>
        <v>0.17341707254550115</v>
      </c>
      <c r="F94" s="15">
        <f>Opskrift!D71</f>
        <v>0.16449137535252836</v>
      </c>
      <c r="G94" s="15">
        <f>Opskrift!E71</f>
        <v>0.15513767629281397</v>
      </c>
      <c r="H94" s="15">
        <f>Opskrift!F71</f>
        <v>0.15191930133369441</v>
      </c>
      <c r="I94" s="15">
        <f>Opskrift!G71</f>
        <v>0.14864864864864866</v>
      </c>
      <c r="J94" s="15">
        <f>Opskrift!H71</f>
        <v>0.1419453309282642</v>
      </c>
      <c r="K94" s="58">
        <f>Opskrift!I71</f>
        <v>0.10882110469909316</v>
      </c>
    </row>
    <row r="95" spans="1:11" hidden="1" x14ac:dyDescent="0.25">
      <c r="A95" s="60" t="s">
        <v>49</v>
      </c>
      <c r="D95" s="19">
        <v>200</v>
      </c>
      <c r="E95" s="15">
        <f>Opskrift!C72</f>
        <v>0.15683319809899152</v>
      </c>
      <c r="F95" s="15">
        <f>Opskrift!D72</f>
        <v>0.14842871515653666</v>
      </c>
      <c r="G95" s="15">
        <f>Opskrift!E72</f>
        <v>0.1396614268440145</v>
      </c>
      <c r="H95" s="15">
        <f>Opskrift!F72</f>
        <v>0.13665428414834663</v>
      </c>
      <c r="I95" s="15">
        <f>Opskrift!G72</f>
        <v>0.13360323886639677</v>
      </c>
      <c r="J95" s="15">
        <f>Opskrift!H72</f>
        <v>0.12736553784860558</v>
      </c>
      <c r="K95" s="58">
        <f>Opskrift!I72</f>
        <v>9.6845194424064557E-2</v>
      </c>
    </row>
    <row r="96" spans="1:11" hidden="1" x14ac:dyDescent="0.25">
      <c r="A96" s="2"/>
      <c r="D96" s="19">
        <v>225</v>
      </c>
      <c r="E96" s="15">
        <f>Opskrift!C73</f>
        <v>0.1431443080829454</v>
      </c>
      <c r="F96" s="15">
        <f>Opskrift!D73</f>
        <v>0.13522402544885964</v>
      </c>
      <c r="G96" s="15">
        <f>Opskrift!E73</f>
        <v>0.12699285321605278</v>
      </c>
      <c r="H96" s="15">
        <f>Opskrift!F73</f>
        <v>0.12417685794920041</v>
      </c>
      <c r="I96" s="15">
        <f>Opskrift!G73</f>
        <v>0.12132352941176471</v>
      </c>
      <c r="J96" s="15">
        <f>Opskrift!H73</f>
        <v>0.11550186293327311</v>
      </c>
      <c r="K96" s="58">
        <f>Opskrift!I73</f>
        <v>8.724388631857237E-2</v>
      </c>
    </row>
    <row r="97" spans="1:11" hidden="1" x14ac:dyDescent="0.25">
      <c r="A97" s="2"/>
      <c r="D97" s="19">
        <v>250</v>
      </c>
      <c r="E97" s="15">
        <f>Opskrift!C74</f>
        <v>0.13165320618857645</v>
      </c>
      <c r="F97" s="15">
        <f>Opskrift!D74</f>
        <v>0.12417685794920039</v>
      </c>
      <c r="G97" s="15">
        <f>Opskrift!E74</f>
        <v>0.11643145161290325</v>
      </c>
      <c r="H97" s="15">
        <f>Opskrift!F74</f>
        <v>0.11378733329952843</v>
      </c>
      <c r="I97" s="15">
        <f>Opskrift!G74</f>
        <v>0.1111111111111111</v>
      </c>
      <c r="J97" s="15">
        <f>Opskrift!H74</f>
        <v>0.10565998760586658</v>
      </c>
      <c r="K97" s="58">
        <f>Opskrift!I74</f>
        <v>7.9374624173180988E-2</v>
      </c>
    </row>
    <row r="98" spans="1:11" hidden="1" x14ac:dyDescent="0.25">
      <c r="A98" s="2"/>
      <c r="D98" s="19">
        <v>275</v>
      </c>
      <c r="E98" s="15">
        <f>Opskrift!C75</f>
        <v>0.12186993334534318</v>
      </c>
      <c r="F98" s="15">
        <f>Opskrift!D75</f>
        <v>0.1147983704856502</v>
      </c>
      <c r="G98" s="15">
        <f>Opskrift!E75</f>
        <v>0.10749185667752444</v>
      </c>
      <c r="H98" s="15">
        <f>Opskrift!F75</f>
        <v>0.10500210565719902</v>
      </c>
      <c r="I98" s="15">
        <f>Opskrift!G75</f>
        <v>0.10248447204968944</v>
      </c>
      <c r="J98" s="15">
        <f>Opskrift!H75</f>
        <v>9.7363662320357855E-2</v>
      </c>
      <c r="K98" s="58">
        <f>Opskrift!I75</f>
        <v>7.280750137892994E-2</v>
      </c>
    </row>
    <row r="99" spans="1:11" hidden="1" x14ac:dyDescent="0.25">
      <c r="A99" s="2"/>
      <c r="D99" s="19">
        <v>300</v>
      </c>
      <c r="E99" s="15">
        <f>Opskrift!C76</f>
        <v>0.11344009390458624</v>
      </c>
      <c r="F99" s="15">
        <f>Opskrift!D76</f>
        <v>0.10673703025918202</v>
      </c>
      <c r="G99" s="15">
        <f>Opskrift!E76</f>
        <v>9.9827139152981859E-2</v>
      </c>
      <c r="H99" s="15">
        <f>Opskrift!F76</f>
        <v>9.7476217366752105E-2</v>
      </c>
      <c r="I99" s="15">
        <f>Opskrift!G76</f>
        <v>9.5100864553314124E-2</v>
      </c>
      <c r="J99" s="15">
        <f>Opskrift!H76</f>
        <v>9.0275326509001053E-2</v>
      </c>
      <c r="K99" s="58">
        <f>Opskrift!I76</f>
        <v>6.724401426388181E-2</v>
      </c>
    </row>
    <row r="100" spans="1:11" hidden="1" x14ac:dyDescent="0.25">
      <c r="A100" s="2"/>
      <c r="D100" s="19">
        <v>325</v>
      </c>
      <c r="E100" s="15">
        <f>Opskrift!C77</f>
        <v>0.10610100376411542</v>
      </c>
      <c r="F100" s="15">
        <f>Opskrift!D77</f>
        <v>9.9733566628226022E-2</v>
      </c>
      <c r="G100" s="15">
        <f>Opskrift!E77</f>
        <v>9.3182734973779754E-2</v>
      </c>
      <c r="H100" s="15">
        <f>Opskrift!F77</f>
        <v>9.0956994041587289E-2</v>
      </c>
      <c r="I100" s="15">
        <f>Opskrift!G77</f>
        <v>8.8709677419354843E-2</v>
      </c>
      <c r="J100" s="15">
        <f>Opskrift!H77</f>
        <v>8.4149049930081446E-2</v>
      </c>
      <c r="K100" s="58">
        <f>Opskrift!I77</f>
        <v>6.2470421202082349E-2</v>
      </c>
    </row>
    <row r="101" spans="1:11" hidden="1" x14ac:dyDescent="0.25">
      <c r="A101" s="2"/>
      <c r="D101" s="19">
        <v>350</v>
      </c>
      <c r="E101" s="15">
        <f>Opskrift!C78</f>
        <v>9.9653826323930175E-2</v>
      </c>
      <c r="F101" s="15">
        <f>Opskrift!D78</f>
        <v>9.3592566332052096E-2</v>
      </c>
      <c r="G101" s="15">
        <f>Opskrift!E78</f>
        <v>8.736762481089258E-2</v>
      </c>
      <c r="H101" s="15">
        <f>Opskrift!F78</f>
        <v>8.5255119486341707E-2</v>
      </c>
      <c r="I101" s="15">
        <f>Opskrift!G78</f>
        <v>8.3123425692695208E-2</v>
      </c>
      <c r="J101" s="15">
        <f>Opskrift!H78</f>
        <v>7.8801417347095989E-2</v>
      </c>
      <c r="K101" s="58">
        <f>Opskrift!I78</f>
        <v>5.8329650905877141E-2</v>
      </c>
    </row>
    <row r="102" spans="1:11" hidden="1" x14ac:dyDescent="0.25">
      <c r="A102" s="2"/>
      <c r="D102" s="19">
        <v>375</v>
      </c>
      <c r="E102" s="15">
        <f>Opskrift!C79</f>
        <v>9.3945285377030965E-2</v>
      </c>
      <c r="F102" s="15">
        <f>Opskrift!D79</f>
        <v>8.8163954019756033E-2</v>
      </c>
      <c r="G102" s="15">
        <f>Opskrift!E79</f>
        <v>8.2235671057315787E-2</v>
      </c>
      <c r="H102" s="15">
        <f>Opskrift!F79</f>
        <v>8.0225948303600164E-2</v>
      </c>
      <c r="I102" s="15">
        <f>Opskrift!G79</f>
        <v>7.8199052132701424E-2</v>
      </c>
      <c r="J102" s="15">
        <f>Opskrift!H79</f>
        <v>7.4092851452161948E-2</v>
      </c>
      <c r="K102" s="58">
        <f>Opskrift!I79</f>
        <v>5.4703688354745129E-2</v>
      </c>
    </row>
    <row r="103" spans="1:11" ht="15.75" hidden="1" thickBot="1" x14ac:dyDescent="0.3">
      <c r="A103" s="2"/>
      <c r="D103" s="20">
        <v>400</v>
      </c>
      <c r="E103" s="15">
        <f>Opskrift!C80</f>
        <v>8.8855322781900573E-2</v>
      </c>
      <c r="F103" s="15">
        <f>Opskrift!D80</f>
        <v>8.333056450809051E-2</v>
      </c>
      <c r="G103" s="15">
        <f>Opskrift!E80</f>
        <v>7.7673167451244113E-2</v>
      </c>
      <c r="H103" s="15">
        <f>Opskrift!F80</f>
        <v>7.5757064244961356E-2</v>
      </c>
      <c r="I103" s="15">
        <f>Opskrift!G80</f>
        <v>7.3825503355704702E-2</v>
      </c>
      <c r="J103" s="15">
        <f>Opskrift!H80</f>
        <v>6.9915254237288144E-2</v>
      </c>
      <c r="K103" s="58">
        <f>Opskrift!I80</f>
        <v>5.1502145922746781E-2</v>
      </c>
    </row>
    <row r="104" spans="1:11" ht="15.75" hidden="1" thickBot="1" x14ac:dyDescent="0.3">
      <c r="A104" s="2"/>
      <c r="K104" s="7"/>
    </row>
    <row r="105" spans="1:11" ht="15.75" hidden="1" thickBot="1" x14ac:dyDescent="0.3">
      <c r="A105" s="64" t="s">
        <v>17</v>
      </c>
      <c r="D105" s="61" t="s">
        <v>46</v>
      </c>
      <c r="E105" s="62"/>
      <c r="F105" s="62"/>
      <c r="G105" s="62"/>
      <c r="H105" s="62"/>
      <c r="I105" s="62"/>
      <c r="J105" s="62"/>
      <c r="K105" s="63"/>
    </row>
    <row r="106" spans="1:11" hidden="1" x14ac:dyDescent="0.25">
      <c r="A106" s="65"/>
      <c r="D106" s="50"/>
      <c r="E106" s="17" t="s">
        <v>4</v>
      </c>
      <c r="F106" s="17" t="s">
        <v>5</v>
      </c>
      <c r="G106" s="17" t="s">
        <v>6</v>
      </c>
      <c r="H106" s="17" t="s">
        <v>7</v>
      </c>
      <c r="I106" s="17" t="s">
        <v>8</v>
      </c>
      <c r="J106" s="17" t="s">
        <v>9</v>
      </c>
      <c r="K106" s="18" t="s">
        <v>10</v>
      </c>
    </row>
    <row r="107" spans="1:11" hidden="1" x14ac:dyDescent="0.25">
      <c r="A107" s="65"/>
      <c r="D107" s="19">
        <v>100</v>
      </c>
      <c r="E107" s="15">
        <f>Opskrift!C84</f>
        <v>0.24788916971855771</v>
      </c>
      <c r="F107" s="15">
        <f>Opskrift!D84</f>
        <v>0.23795098830475706</v>
      </c>
      <c r="G107" s="15">
        <f>Opskrift!E84</f>
        <v>0.22727714213562811</v>
      </c>
      <c r="H107" s="15">
        <f>Opskrift!F84</f>
        <v>0.22354141753805487</v>
      </c>
      <c r="I107" s="15">
        <f>Opskrift!G84</f>
        <v>0.21971118307728815</v>
      </c>
      <c r="J107" s="15">
        <f>Opskrift!H84</f>
        <v>0.21175246621272509</v>
      </c>
      <c r="K107" s="58">
        <f>Opskrift!I84</f>
        <v>0.17014941948243903</v>
      </c>
    </row>
    <row r="108" spans="1:11" hidden="1" x14ac:dyDescent="0.25">
      <c r="A108" s="65"/>
      <c r="D108" s="19">
        <v>125</v>
      </c>
      <c r="E108" s="15">
        <f>Opskrift!C85</f>
        <v>0.2153400977447423</v>
      </c>
      <c r="F108" s="15">
        <f>Opskrift!D85</f>
        <v>0.20574265416353535</v>
      </c>
      <c r="G108" s="15">
        <f>Opskrift!E85</f>
        <v>0.19553399402654392</v>
      </c>
      <c r="H108" s="15">
        <f>Opskrift!F85</f>
        <v>0.19198508134028561</v>
      </c>
      <c r="I108" s="15">
        <f>Opskrift!G85</f>
        <v>0.18835919674388857</v>
      </c>
      <c r="J108" s="15">
        <f>Opskrift!H85</f>
        <v>0.18086627315245374</v>
      </c>
      <c r="K108" s="58">
        <f>Opskrift!I85</f>
        <v>0.14258112832966263</v>
      </c>
    </row>
    <row r="109" spans="1:11" ht="15.75" hidden="1" thickBot="1" x14ac:dyDescent="0.3">
      <c r="A109" s="66"/>
      <c r="D109" s="19">
        <v>150</v>
      </c>
      <c r="E109" s="15">
        <f>Opskrift!C86</f>
        <v>0.19034664357799314</v>
      </c>
      <c r="F109" s="15">
        <f>Opskrift!D86</f>
        <v>0.18121406084162231</v>
      </c>
      <c r="G109" s="15">
        <f>Opskrift!E86</f>
        <v>0.17157114336769647</v>
      </c>
      <c r="H109" s="15">
        <f>Opskrift!F86</f>
        <v>0.16823596680278921</v>
      </c>
      <c r="I109" s="15">
        <f>Opskrift!G86</f>
        <v>0.16483748714408489</v>
      </c>
      <c r="J109" s="15">
        <f>Opskrift!H86</f>
        <v>0.15784326994506601</v>
      </c>
      <c r="K109" s="58">
        <f>Opskrift!I86</f>
        <v>0.12270067328061747</v>
      </c>
    </row>
    <row r="110" spans="1:11" hidden="1" x14ac:dyDescent="0.25">
      <c r="A110" s="60" t="s">
        <v>16</v>
      </c>
      <c r="D110" s="19">
        <v>175</v>
      </c>
      <c r="E110" s="15">
        <f>Opskrift!C87</f>
        <v>0.17055157096235954</v>
      </c>
      <c r="F110" s="15">
        <f>Opskrift!D87</f>
        <v>0.16191106035356773</v>
      </c>
      <c r="G110" s="15">
        <f>Opskrift!E87</f>
        <v>0.1528404245194111</v>
      </c>
      <c r="H110" s="15">
        <f>Opskrift!F87</f>
        <v>0.14971569824420897</v>
      </c>
      <c r="I110" s="15">
        <f>Opskrift!G87</f>
        <v>0.14653824739345236</v>
      </c>
      <c r="J110" s="15">
        <f>Opskrift!H87</f>
        <v>0.14001974251346053</v>
      </c>
      <c r="K110" s="58">
        <f>Opskrift!I87</f>
        <v>0.10768576840949709</v>
      </c>
    </row>
    <row r="111" spans="1:11" hidden="1" x14ac:dyDescent="0.25">
      <c r="A111" s="60" t="s">
        <v>49</v>
      </c>
      <c r="D111" s="19">
        <v>200</v>
      </c>
      <c r="E111" s="15">
        <f>Opskrift!C88</f>
        <v>0.15448583783205841</v>
      </c>
      <c r="F111" s="15">
        <f>Opskrift!D88</f>
        <v>0.14632450998074018</v>
      </c>
      <c r="G111" s="15">
        <f>Opskrift!E88</f>
        <v>0.13779689847615811</v>
      </c>
      <c r="H111" s="15">
        <f>Opskrift!F88</f>
        <v>0.13486867086890955</v>
      </c>
      <c r="I111" s="15">
        <f>Opskrift!G88</f>
        <v>0.13189597128008781</v>
      </c>
      <c r="J111" s="15">
        <f>Opskrift!H88</f>
        <v>0.12581304119639983</v>
      </c>
      <c r="K111" s="58">
        <f>Opskrift!I88</f>
        <v>9.5944964715810557E-2</v>
      </c>
    </row>
    <row r="112" spans="1:11" hidden="1" x14ac:dyDescent="0.25">
      <c r="A112" s="2"/>
      <c r="D112" s="19">
        <v>225</v>
      </c>
      <c r="E112" s="15">
        <f>Opskrift!C89</f>
        <v>0.1411862767056771</v>
      </c>
      <c r="F112" s="15">
        <f>Opskrift!D89</f>
        <v>0.13347535479346445</v>
      </c>
      <c r="G112" s="15">
        <f>Opskrift!E89</f>
        <v>0.12544937374876122</v>
      </c>
      <c r="H112" s="15">
        <f>Opskrift!F89</f>
        <v>0.1227006732806175</v>
      </c>
      <c r="I112" s="15">
        <f>Opskrift!G89</f>
        <v>0.11991401969124238</v>
      </c>
      <c r="J112" s="15">
        <f>Opskrift!H89</f>
        <v>0.11422366486329534</v>
      </c>
      <c r="K112" s="58">
        <f>Opskrift!I89</f>
        <v>8.6512633398850805E-2</v>
      </c>
    </row>
    <row r="113" spans="1:11" hidden="1" x14ac:dyDescent="0.25">
      <c r="A113" s="2"/>
      <c r="D113" s="19">
        <v>250</v>
      </c>
      <c r="E113" s="15">
        <f>Opskrift!C90</f>
        <v>0.12999510316549051</v>
      </c>
      <c r="F113" s="15">
        <f>Opskrift!D90</f>
        <v>0.1227006732806175</v>
      </c>
      <c r="G113" s="15">
        <f>Opskrift!E90</f>
        <v>0.11513271188847171</v>
      </c>
      <c r="H113" s="15">
        <f>Opskrift!F90</f>
        <v>0.11254659734686535</v>
      </c>
      <c r="I113" s="15">
        <f>Opskrift!G90</f>
        <v>0.10992774834318299</v>
      </c>
      <c r="J113" s="15">
        <f>Opskrift!H90</f>
        <v>0.10458932900480961</v>
      </c>
      <c r="K113" s="58">
        <f>Opskrift!I90</f>
        <v>7.8768879743728787E-2</v>
      </c>
    </row>
    <row r="114" spans="1:11" hidden="1" x14ac:dyDescent="0.25">
      <c r="A114" s="2"/>
      <c r="D114" s="19">
        <v>275</v>
      </c>
      <c r="E114" s="15">
        <f>Opskrift!C91</f>
        <v>0.12044777344871078</v>
      </c>
      <c r="F114" s="15">
        <f>Opskrift!D91</f>
        <v>0.1135356102424136</v>
      </c>
      <c r="G114" s="15">
        <f>Opskrift!E91</f>
        <v>0.10638394602605954</v>
      </c>
      <c r="H114" s="15">
        <f>Opskrift!F91</f>
        <v>0.1039446715421543</v>
      </c>
      <c r="I114" s="15">
        <f>Opskrift!G91</f>
        <v>0.10147689488586412</v>
      </c>
      <c r="J114" s="15">
        <f>Opskrift!H91</f>
        <v>9.6453813196594254E-2</v>
      </c>
      <c r="K114" s="58">
        <f>Opskrift!I91</f>
        <v>7.2297521998220357E-2</v>
      </c>
    </row>
    <row r="115" spans="1:11" hidden="1" x14ac:dyDescent="0.25">
      <c r="A115" s="2"/>
      <c r="D115" s="19">
        <v>300</v>
      </c>
      <c r="E115" s="15">
        <f>Opskrift!C92</f>
        <v>0.11220687795180462</v>
      </c>
      <c r="F115" s="15">
        <f>Opskrift!D92</f>
        <v>0.1056445457854812</v>
      </c>
      <c r="G115" s="15">
        <f>Opskrift!E92</f>
        <v>9.8870891998942473E-2</v>
      </c>
      <c r="H115" s="15">
        <f>Opskrift!F92</f>
        <v>9.6564273257959146E-2</v>
      </c>
      <c r="I115" s="15">
        <f>Opskrift!G92</f>
        <v>9.423262645440042E-2</v>
      </c>
      <c r="J115" s="15">
        <f>Opskrift!H92</f>
        <v>8.949260137745077E-2</v>
      </c>
      <c r="K115" s="58">
        <f>Opskrift!I92</f>
        <v>6.6808762901047231E-2</v>
      </c>
    </row>
    <row r="116" spans="1:11" hidden="1" x14ac:dyDescent="0.25">
      <c r="A116" s="2"/>
      <c r="D116" s="19">
        <v>325</v>
      </c>
      <c r="E116" s="15">
        <f>Opskrift!C93</f>
        <v>0.10502143448727012</v>
      </c>
      <c r="F116" s="15">
        <f>Opskrift!D93</f>
        <v>9.8779102732044238E-2</v>
      </c>
      <c r="G116" s="15">
        <f>Opskrift!E93</f>
        <v>9.2349013872648572E-2</v>
      </c>
      <c r="H116" s="15">
        <f>Opskrift!F93</f>
        <v>9.016245561006303E-2</v>
      </c>
      <c r="I116" s="15">
        <f>Opskrift!G93</f>
        <v>8.7953752864305873E-2</v>
      </c>
      <c r="J116" s="15">
        <f>Opskrift!H93</f>
        <v>8.3468554539577827E-2</v>
      </c>
      <c r="K116" s="58">
        <f>Opskrift!I93</f>
        <v>6.2094599940944989E-2</v>
      </c>
    </row>
    <row r="117" spans="1:11" hidden="1" x14ac:dyDescent="0.25">
      <c r="A117" s="2"/>
      <c r="D117" s="19">
        <v>350</v>
      </c>
      <c r="E117" s="15">
        <f>Opskrift!C94</f>
        <v>9.8700880777278163E-2</v>
      </c>
      <c r="F117" s="15">
        <f>Opskrift!D94</f>
        <v>9.275152854352145E-2</v>
      </c>
      <c r="G117" s="15">
        <f>Opskrift!E94</f>
        <v>8.6634304857550581E-2</v>
      </c>
      <c r="H117" s="15">
        <f>Opskrift!F94</f>
        <v>8.4556691669486636E-2</v>
      </c>
      <c r="I117" s="15">
        <f>Opskrift!G94</f>
        <v>8.245935176826294E-2</v>
      </c>
      <c r="J117" s="15">
        <f>Opskrift!H94</f>
        <v>7.8204357235433938E-2</v>
      </c>
      <c r="K117" s="58">
        <f>Opskrift!I94</f>
        <v>5.8001869399800066E-2</v>
      </c>
    </row>
    <row r="118" spans="1:11" hidden="1" x14ac:dyDescent="0.25">
      <c r="A118" s="2"/>
      <c r="D118" s="19">
        <v>375</v>
      </c>
      <c r="E118" s="15">
        <f>Opskrift!C95</f>
        <v>9.3097925160291653E-2</v>
      </c>
      <c r="F118" s="15">
        <f>Opskrift!D95</f>
        <v>8.7417262294256809E-2</v>
      </c>
      <c r="G118" s="15">
        <f>Opskrift!E95</f>
        <v>8.1585650488667172E-2</v>
      </c>
      <c r="H118" s="15">
        <f>Opskrift!F95</f>
        <v>7.9607191142909525E-2</v>
      </c>
      <c r="I118" s="15">
        <f>Opskrift!G95</f>
        <v>7.7611051041779122E-2</v>
      </c>
      <c r="J118" s="15">
        <f>Opskrift!H95</f>
        <v>7.3564771986729532E-2</v>
      </c>
      <c r="K118" s="58">
        <f>Opskrift!I95</f>
        <v>5.4415291415660108E-2</v>
      </c>
    </row>
    <row r="119" spans="1:11" ht="15.75" hidden="1" thickBot="1" x14ac:dyDescent="0.3">
      <c r="A119" s="2"/>
      <c r="D119" s="20">
        <v>400</v>
      </c>
      <c r="E119" s="15">
        <f>Opskrift!C96</f>
        <v>8.8096924614780261E-2</v>
      </c>
      <c r="F119" s="15">
        <f>Opskrift!D96</f>
        <v>8.2663190077739826E-2</v>
      </c>
      <c r="G119" s="15">
        <f>Opskrift!E96</f>
        <v>7.7093018987097528E-2</v>
      </c>
      <c r="H119" s="15">
        <f>Opskrift!F96</f>
        <v>7.5205084151048415E-2</v>
      </c>
      <c r="I119" s="15">
        <f>Opskrift!G96</f>
        <v>7.3301214453609792E-2</v>
      </c>
      <c r="J119" s="15">
        <f>Opskrift!H96</f>
        <v>6.9444856629016088E-2</v>
      </c>
      <c r="K119" s="58">
        <f>Opskrift!I96</f>
        <v>5.1246439228571861E-2</v>
      </c>
    </row>
    <row r="120" spans="1:11" ht="15.75" hidden="1" thickBot="1" x14ac:dyDescent="0.3">
      <c r="A120" s="2"/>
      <c r="K120" s="7"/>
    </row>
    <row r="121" spans="1:11" ht="15.75" hidden="1" thickBot="1" x14ac:dyDescent="0.3">
      <c r="A121" s="64" t="s">
        <v>17</v>
      </c>
      <c r="D121" s="61" t="s">
        <v>47</v>
      </c>
      <c r="E121" s="62"/>
      <c r="F121" s="62"/>
      <c r="G121" s="62"/>
      <c r="H121" s="62"/>
      <c r="I121" s="62"/>
      <c r="J121" s="62"/>
      <c r="K121" s="63"/>
    </row>
    <row r="122" spans="1:11" hidden="1" x14ac:dyDescent="0.25">
      <c r="A122" s="65"/>
      <c r="D122" s="50"/>
      <c r="E122" s="17" t="s">
        <v>4</v>
      </c>
      <c r="F122" s="17" t="s">
        <v>5</v>
      </c>
      <c r="G122" s="17" t="s">
        <v>6</v>
      </c>
      <c r="H122" s="17" t="s">
        <v>7</v>
      </c>
      <c r="I122" s="17" t="s">
        <v>8</v>
      </c>
      <c r="J122" s="17" t="s">
        <v>9</v>
      </c>
      <c r="K122" s="18" t="s">
        <v>10</v>
      </c>
    </row>
    <row r="123" spans="1:11" hidden="1" x14ac:dyDescent="0.25">
      <c r="A123" s="65"/>
      <c r="D123" s="19">
        <v>100</v>
      </c>
      <c r="E123" s="15">
        <f>Opskrift!C100</f>
        <v>0.26831469221581333</v>
      </c>
      <c r="F123" s="15">
        <f>Opskrift!D100</f>
        <v>0.26210800326791966</v>
      </c>
      <c r="G123" s="15">
        <f>Opskrift!E100</f>
        <v>0.25519288052370148</v>
      </c>
      <c r="H123" s="15">
        <f>Opskrift!F100</f>
        <v>0.25270903940083783</v>
      </c>
      <c r="I123" s="15">
        <f>Opskrift!G100</f>
        <v>0.25012695838039006</v>
      </c>
      <c r="J123" s="15">
        <f>Opskrift!H100</f>
        <v>0.24464380332551361</v>
      </c>
      <c r="K123" s="58">
        <f>Opskrift!I100</f>
        <v>0.21310991951333441</v>
      </c>
    </row>
    <row r="124" spans="1:11" hidden="1" x14ac:dyDescent="0.25">
      <c r="A124" s="65"/>
      <c r="D124" s="19">
        <v>125</v>
      </c>
      <c r="E124" s="15">
        <f>Opskrift!C101</f>
        <v>0.23058885257703068</v>
      </c>
      <c r="F124" s="15">
        <f>Opskrift!D101</f>
        <v>0.2235578114439018</v>
      </c>
      <c r="G124" s="15">
        <f>Opskrift!E101</f>
        <v>0.21584797574778242</v>
      </c>
      <c r="H124" s="15">
        <f>Opskrift!F101</f>
        <v>0.21310991951333444</v>
      </c>
      <c r="I124" s="15">
        <f>Opskrift!G101</f>
        <v>0.21028082047752863</v>
      </c>
      <c r="J124" s="15">
        <f>Opskrift!H101</f>
        <v>0.20433070575186607</v>
      </c>
      <c r="K124" s="58">
        <f>Opskrift!I101</f>
        <v>0.17156255361329797</v>
      </c>
    </row>
    <row r="125" spans="1:11" ht="15.75" hidden="1" thickBot="1" x14ac:dyDescent="0.3">
      <c r="A125" s="66"/>
      <c r="D125" s="19">
        <v>150</v>
      </c>
      <c r="E125" s="15">
        <f>Opskrift!C102</f>
        <v>0.20216399648984729</v>
      </c>
      <c r="F125" s="15">
        <f>Opskrift!D102</f>
        <v>0.19489337902327644</v>
      </c>
      <c r="G125" s="15">
        <f>Opskrift!E102</f>
        <v>0.18701460198138328</v>
      </c>
      <c r="H125" s="15">
        <f>Opskrift!F102</f>
        <v>0.18423982135196124</v>
      </c>
      <c r="I125" s="15">
        <f>Opskrift!G102</f>
        <v>0.18138545508511378</v>
      </c>
      <c r="J125" s="15">
        <f>Opskrift!H102</f>
        <v>0.17542386527081322</v>
      </c>
      <c r="K125" s="58">
        <f>Opskrift!I102</f>
        <v>0.14357210292524536</v>
      </c>
    </row>
    <row r="126" spans="1:11" hidden="1" x14ac:dyDescent="0.25">
      <c r="A126" s="59" t="s">
        <v>15</v>
      </c>
      <c r="D126" s="19">
        <v>175</v>
      </c>
      <c r="E126" s="15">
        <f>Opskrift!C103</f>
        <v>0.1799779796343321</v>
      </c>
      <c r="F126" s="15">
        <f>Opskrift!D103</f>
        <v>0.172744229897315</v>
      </c>
      <c r="G126" s="15">
        <f>Opskrift!E103</f>
        <v>0.16497670686019808</v>
      </c>
      <c r="H126" s="15">
        <f>Opskrift!F103</f>
        <v>0.16225857769896126</v>
      </c>
      <c r="I126" s="15">
        <f>Opskrift!G103</f>
        <v>0.15947190636582856</v>
      </c>
      <c r="J126" s="15">
        <f>Opskrift!H103</f>
        <v>0.15368229847826481</v>
      </c>
      <c r="K126" s="58">
        <f>Opskrift!I103</f>
        <v>0.12343385503878192</v>
      </c>
    </row>
    <row r="127" spans="1:11" hidden="1" x14ac:dyDescent="0.25">
      <c r="A127" s="59" t="s">
        <v>50</v>
      </c>
      <c r="D127" s="19">
        <v>200</v>
      </c>
      <c r="E127" s="15">
        <f>Opskrift!C104</f>
        <v>0.16217992190191699</v>
      </c>
      <c r="F127" s="15">
        <f>Opskrift!D104</f>
        <v>0.15511571376607014</v>
      </c>
      <c r="G127" s="15">
        <f>Opskrift!E104</f>
        <v>0.14758519318007332</v>
      </c>
      <c r="H127" s="15">
        <f>Opskrift!F104</f>
        <v>0.14496332548452678</v>
      </c>
      <c r="I127" s="15">
        <f>Opskrift!G104</f>
        <v>0.14228246950627985</v>
      </c>
      <c r="J127" s="15">
        <f>Opskrift!H104</f>
        <v>0.13673564651077497</v>
      </c>
      <c r="K127" s="58">
        <f>Opskrift!I104</f>
        <v>0.10825007736053509</v>
      </c>
    </row>
    <row r="128" spans="1:11" hidden="1" x14ac:dyDescent="0.25">
      <c r="A128" s="2"/>
      <c r="D128" s="19">
        <v>225</v>
      </c>
      <c r="E128" s="15">
        <f>Opskrift!C105</f>
        <v>0.14758519318007332</v>
      </c>
      <c r="F128" s="15">
        <f>Opskrift!D105</f>
        <v>0.14075199879436673</v>
      </c>
      <c r="G128" s="15">
        <f>Opskrift!E105</f>
        <v>0.13351075686342584</v>
      </c>
      <c r="H128" s="15">
        <f>Opskrift!F105</f>
        <v>0.13099995150744517</v>
      </c>
      <c r="I128" s="15">
        <f>Opskrift!G105</f>
        <v>0.1284381531371992</v>
      </c>
      <c r="J128" s="15">
        <f>Opskrift!H105</f>
        <v>0.12315523470542605</v>
      </c>
      <c r="K128" s="58">
        <f>Opskrift!I105</f>
        <v>9.6392674546199833E-2</v>
      </c>
    </row>
    <row r="129" spans="1:11" hidden="1" x14ac:dyDescent="0.25">
      <c r="A129" s="2"/>
      <c r="D129" s="19">
        <v>250</v>
      </c>
      <c r="E129" s="15">
        <f>Opskrift!C106</f>
        <v>0.13540038132937157</v>
      </c>
      <c r="F129" s="15">
        <f>Opskrift!D106</f>
        <v>0.12882299002063566</v>
      </c>
      <c r="G129" s="15">
        <f>Opskrift!E106</f>
        <v>0.12188702216285974</v>
      </c>
      <c r="H129" s="15">
        <f>Opskrift!F106</f>
        <v>0.11949023463749979</v>
      </c>
      <c r="I129" s="15">
        <f>Opskrift!G106</f>
        <v>0.11704908613039268</v>
      </c>
      <c r="J129" s="15">
        <f>Opskrift!H106</f>
        <v>0.11202868693654618</v>
      </c>
      <c r="K129" s="58">
        <f>Opskrift!I106</f>
        <v>8.6876474815914012E-2</v>
      </c>
    </row>
    <row r="130" spans="1:11" hidden="1" x14ac:dyDescent="0.25">
      <c r="A130" s="2"/>
      <c r="D130" s="19">
        <v>275</v>
      </c>
      <c r="E130" s="15">
        <f>Opskrift!C107</f>
        <v>0.12507411157245524</v>
      </c>
      <c r="F130" s="15">
        <f>Opskrift!D107</f>
        <v>0.11875801466652011</v>
      </c>
      <c r="G130" s="15">
        <f>Opskrift!E107</f>
        <v>0.11212516339451571</v>
      </c>
      <c r="H130" s="15">
        <f>Opskrift!F107</f>
        <v>0.10983966997715036</v>
      </c>
      <c r="I130" s="15">
        <f>Opskrift!G107</f>
        <v>0.10751532093323299</v>
      </c>
      <c r="J130" s="15">
        <f>Opskrift!H107</f>
        <v>0.1027460239146811</v>
      </c>
      <c r="K130" s="58">
        <f>Opskrift!I107</f>
        <v>7.9070387820284985E-2</v>
      </c>
    </row>
    <row r="131" spans="1:11" hidden="1" x14ac:dyDescent="0.25">
      <c r="A131" s="2"/>
      <c r="D131" s="19">
        <v>300</v>
      </c>
      <c r="E131" s="15">
        <f>Opskrift!C108</f>
        <v>0.11621129199843599</v>
      </c>
      <c r="F131" s="15">
        <f>Opskrift!D108</f>
        <v>0.11015182270815253</v>
      </c>
      <c r="G131" s="15">
        <f>Opskrift!E108</f>
        <v>0.10381100225852596</v>
      </c>
      <c r="H131" s="15">
        <f>Opskrift!F108</f>
        <v>0.1016314596892372</v>
      </c>
      <c r="I131" s="15">
        <f>Opskrift!G108</f>
        <v>9.9417653562616545E-2</v>
      </c>
      <c r="J131" s="15">
        <f>Opskrift!H108</f>
        <v>9.488396717255887E-2</v>
      </c>
      <c r="K131" s="58">
        <f>Opskrift!I108</f>
        <v>7.2551443737088217E-2</v>
      </c>
    </row>
    <row r="132" spans="1:11" hidden="1" x14ac:dyDescent="0.25">
      <c r="A132" s="2"/>
      <c r="D132" s="19">
        <v>325</v>
      </c>
      <c r="E132" s="15">
        <f>Opskrift!C109</f>
        <v>0.10852140613477204</v>
      </c>
      <c r="F132" s="15">
        <f>Opskrift!D109</f>
        <v>0.10270869754833083</v>
      </c>
      <c r="G132" s="15">
        <f>Opskrift!E109</f>
        <v>9.6644726593741972E-2</v>
      </c>
      <c r="H132" s="15">
        <f>Opskrift!F109</f>
        <v>9.4564730569462296E-2</v>
      </c>
      <c r="I132" s="15">
        <f>Opskrift!G109</f>
        <v>9.2454326162052833E-2</v>
      </c>
      <c r="J132" s="15">
        <f>Opskrift!H109</f>
        <v>8.8139585302820359E-2</v>
      </c>
      <c r="K132" s="58">
        <f>Opskrift!I109</f>
        <v>6.7025535374926615E-2</v>
      </c>
    </row>
    <row r="133" spans="1:11" hidden="1" x14ac:dyDescent="0.25">
      <c r="A133" s="2"/>
      <c r="D133" s="19">
        <v>350</v>
      </c>
      <c r="E133" s="15">
        <f>Opskrift!C110</f>
        <v>0.10178606074629219</v>
      </c>
      <c r="F133" s="15">
        <f>Opskrift!D110</f>
        <v>9.620779164450928E-2</v>
      </c>
      <c r="G133" s="15">
        <f>Opskrift!E110</f>
        <v>9.0403964833509945E-2</v>
      </c>
      <c r="H133" s="15">
        <f>Opskrift!F110</f>
        <v>8.8416851358769477E-2</v>
      </c>
      <c r="I133" s="15">
        <f>Opskrift!G110</f>
        <v>8.6402588935755739E-2</v>
      </c>
      <c r="J133" s="15">
        <f>Opskrift!H110</f>
        <v>8.2290360881441579E-2</v>
      </c>
      <c r="K133" s="58">
        <f>Opskrift!I110</f>
        <v>6.2281817043702323E-2</v>
      </c>
    </row>
    <row r="134" spans="1:11" hidden="1" x14ac:dyDescent="0.25">
      <c r="A134" s="2"/>
      <c r="D134" s="19">
        <v>375</v>
      </c>
      <c r="E134" s="15">
        <f>Opskrift!C111</f>
        <v>9.5837912236130834E-2</v>
      </c>
      <c r="F134" s="15">
        <f>Opskrift!D111</f>
        <v>9.0480842906256215E-2</v>
      </c>
      <c r="G134" s="15">
        <f>Opskrift!E111</f>
        <v>8.4920299296877083E-2</v>
      </c>
      <c r="H134" s="15">
        <f>Opskrift!F111</f>
        <v>8.3019551819714099E-2</v>
      </c>
      <c r="I134" s="15">
        <f>Opskrift!G111</f>
        <v>8.109443077853111E-2</v>
      </c>
      <c r="J134" s="15">
        <f>Opskrift!H111</f>
        <v>7.7169168370075272E-2</v>
      </c>
      <c r="K134" s="58">
        <f>Opskrift!I111</f>
        <v>5.8165187958748546E-2</v>
      </c>
    </row>
    <row r="135" spans="1:11" ht="15.75" hidden="1" thickBot="1" x14ac:dyDescent="0.3">
      <c r="A135" s="2"/>
      <c r="D135" s="20">
        <v>400</v>
      </c>
      <c r="E135" s="15">
        <f>Opskrift!C112</f>
        <v>9.0546574054705703E-2</v>
      </c>
      <c r="F135" s="15">
        <f>Opskrift!D112</f>
        <v>8.5397402783955342E-2</v>
      </c>
      <c r="G135" s="15">
        <f>Opskrift!E112</f>
        <v>8.0063838491481756E-2</v>
      </c>
      <c r="H135" s="15">
        <f>Opskrift!F112</f>
        <v>7.8243285291894171E-2</v>
      </c>
      <c r="I135" s="15">
        <f>Opskrift!G112</f>
        <v>7.6400738077433306E-2</v>
      </c>
      <c r="J135" s="15">
        <f>Opskrift!H112</f>
        <v>7.2648047856528702E-2</v>
      </c>
      <c r="K135" s="58">
        <f>Opskrift!I112</f>
        <v>5.4559011633193703E-2</v>
      </c>
    </row>
    <row r="136" spans="1:11" ht="15.75" hidden="1" thickBot="1" x14ac:dyDescent="0.3">
      <c r="A136" s="2"/>
      <c r="K136" s="7"/>
    </row>
    <row r="137" spans="1:11" ht="15.75" hidden="1" thickBot="1" x14ac:dyDescent="0.3">
      <c r="A137" s="64" t="s">
        <v>17</v>
      </c>
      <c r="D137" s="61" t="s">
        <v>48</v>
      </c>
      <c r="E137" s="62"/>
      <c r="F137" s="62"/>
      <c r="G137" s="62"/>
      <c r="H137" s="62"/>
      <c r="I137" s="62"/>
      <c r="J137" s="62"/>
      <c r="K137" s="63"/>
    </row>
    <row r="138" spans="1:11" hidden="1" x14ac:dyDescent="0.25">
      <c r="A138" s="65"/>
      <c r="D138" s="50"/>
      <c r="E138" s="17" t="s">
        <v>4</v>
      </c>
      <c r="F138" s="17" t="s">
        <v>5</v>
      </c>
      <c r="G138" s="17" t="s">
        <v>6</v>
      </c>
      <c r="H138" s="17" t="s">
        <v>7</v>
      </c>
      <c r="I138" s="17" t="s">
        <v>8</v>
      </c>
      <c r="J138" s="17" t="s">
        <v>9</v>
      </c>
      <c r="K138" s="18" t="s">
        <v>10</v>
      </c>
    </row>
    <row r="139" spans="1:11" hidden="1" x14ac:dyDescent="0.25">
      <c r="A139" s="65"/>
      <c r="D139" s="19">
        <v>100</v>
      </c>
      <c r="E139" s="15">
        <f>Opskrift!C116</f>
        <v>0.2615164513682065</v>
      </c>
      <c r="F139" s="15">
        <f>Opskrift!D116</f>
        <v>0.25561683578846439</v>
      </c>
      <c r="G139" s="15">
        <f>Opskrift!E116</f>
        <v>0.24903568126517756</v>
      </c>
      <c r="H139" s="15">
        <f>Opskrift!F116</f>
        <v>0.24666969696426483</v>
      </c>
      <c r="I139" s="15">
        <f>Opskrift!G116</f>
        <v>0.24420895558072492</v>
      </c>
      <c r="J139" s="15">
        <f>Opskrift!H116</f>
        <v>0.23897948160158983</v>
      </c>
      <c r="K139" s="58">
        <f>Opskrift!I116</f>
        <v>0.20879885175232854</v>
      </c>
    </row>
    <row r="140" spans="1:11" hidden="1" x14ac:dyDescent="0.25">
      <c r="A140" s="65"/>
      <c r="D140" s="19">
        <v>125</v>
      </c>
      <c r="E140" s="15">
        <f>Opskrift!C117</f>
        <v>0.22554997088521625</v>
      </c>
      <c r="F140" s="15">
        <f>Opskrift!D117</f>
        <v>0.21881837486967476</v>
      </c>
      <c r="G140" s="15">
        <f>Opskrift!E117</f>
        <v>0.2114265674977733</v>
      </c>
      <c r="H140" s="15">
        <f>Opskrift!F117</f>
        <v>0.20879885175232854</v>
      </c>
      <c r="I140" s="15">
        <f>Opskrift!G117</f>
        <v>0.20608232692727407</v>
      </c>
      <c r="J140" s="15">
        <f>Opskrift!H117</f>
        <v>0.20036421118234185</v>
      </c>
      <c r="K140" s="58">
        <f>Opskrift!I117</f>
        <v>0.16875751590510082</v>
      </c>
    </row>
    <row r="141" spans="1:11" ht="15.75" hidden="1" thickBot="1" x14ac:dyDescent="0.3">
      <c r="A141" s="66"/>
      <c r="D141" s="19">
        <v>150</v>
      </c>
      <c r="E141" s="15">
        <f>Opskrift!C118</f>
        <v>0.198280377381815</v>
      </c>
      <c r="F141" s="15">
        <f>Opskrift!D118</f>
        <v>0.19128158214157037</v>
      </c>
      <c r="G141" s="15">
        <f>Opskrift!E118</f>
        <v>0.18368643068638718</v>
      </c>
      <c r="H141" s="15">
        <f>Opskrift!F118</f>
        <v>0.18100882599829796</v>
      </c>
      <c r="I141" s="15">
        <f>Opskrift!G118</f>
        <v>0.17825294660984917</v>
      </c>
      <c r="J141" s="15">
        <f>Opskrift!H118</f>
        <v>0.17249222102107017</v>
      </c>
      <c r="K141" s="58">
        <f>Opskrift!I118</f>
        <v>0.14160243120481883</v>
      </c>
    </row>
    <row r="142" spans="1:11" hidden="1" x14ac:dyDescent="0.25">
      <c r="A142" s="60" t="s">
        <v>16</v>
      </c>
      <c r="D142" s="19">
        <v>175</v>
      </c>
      <c r="E142" s="15">
        <f>Opskrift!C119</f>
        <v>0.17689348311997785</v>
      </c>
      <c r="F142" s="15">
        <f>Opskrift!D119</f>
        <v>0.16990073865654101</v>
      </c>
      <c r="G142" s="15">
        <f>Opskrift!E119</f>
        <v>0.16238126309479439</v>
      </c>
      <c r="H142" s="15">
        <f>Opskrift!F119</f>
        <v>0.1597473026789511</v>
      </c>
      <c r="I142" s="15">
        <f>Opskrift!G119</f>
        <v>0.15704550427042965</v>
      </c>
      <c r="J142" s="15">
        <f>Opskrift!H119</f>
        <v>0.15142763328743061</v>
      </c>
      <c r="K142" s="58">
        <f>Opskrift!I119</f>
        <v>0.12197517904619957</v>
      </c>
    </row>
    <row r="143" spans="1:11" hidden="1" x14ac:dyDescent="0.25">
      <c r="A143" s="59" t="s">
        <v>50</v>
      </c>
      <c r="D143" s="19">
        <v>200</v>
      </c>
      <c r="E143" s="15">
        <f>Opskrift!C120</f>
        <v>0.15967106217949192</v>
      </c>
      <c r="F143" s="15">
        <f>Opskrift!D120</f>
        <v>0.15281910756678441</v>
      </c>
      <c r="G143" s="15">
        <f>Opskrift!E120</f>
        <v>0.1455046688683434</v>
      </c>
      <c r="H143" s="15">
        <f>Opskrift!F120</f>
        <v>0.14295556324423309</v>
      </c>
      <c r="I143" s="15">
        <f>Opskrift!G120</f>
        <v>0.14034778552023061</v>
      </c>
      <c r="J143" s="15">
        <f>Opskrift!H120</f>
        <v>0.13494792023986329</v>
      </c>
      <c r="K143" s="58">
        <f>Opskrift!I120</f>
        <v>0.1071265634173024</v>
      </c>
    </row>
    <row r="144" spans="1:11" hidden="1" x14ac:dyDescent="0.25">
      <c r="A144" s="2"/>
      <c r="D144" s="19">
        <v>225</v>
      </c>
      <c r="E144" s="15">
        <f>Opskrift!C121</f>
        <v>0.1455046688683434</v>
      </c>
      <c r="F144" s="15">
        <f>Opskrift!D121</f>
        <v>0.1388584351116032</v>
      </c>
      <c r="G144" s="15">
        <f>Opskrift!E121</f>
        <v>0.13180583696640638</v>
      </c>
      <c r="H144" s="15">
        <f>Opskrift!F121</f>
        <v>0.1293581598596894</v>
      </c>
      <c r="I144" s="15">
        <f>Opskrift!G121</f>
        <v>0.12685955956766026</v>
      </c>
      <c r="J144" s="15">
        <f>Opskrift!H121</f>
        <v>0.12170309772041285</v>
      </c>
      <c r="K144" s="58">
        <f>Opskrift!I121</f>
        <v>9.5500799290489172E-2</v>
      </c>
    </row>
    <row r="145" spans="1:11" hidden="1" x14ac:dyDescent="0.25">
      <c r="A145" s="2"/>
      <c r="D145" s="19">
        <v>250</v>
      </c>
      <c r="E145" s="15">
        <f>Opskrift!C122</f>
        <v>0.13364717612042196</v>
      </c>
      <c r="F145" s="15">
        <f>Opskrift!D122</f>
        <v>0.12723498093762112</v>
      </c>
      <c r="G145" s="15">
        <f>Opskrift!E122</f>
        <v>0.12046446573046697</v>
      </c>
      <c r="H145" s="15">
        <f>Opskrift!F122</f>
        <v>0.11812276062982156</v>
      </c>
      <c r="I145" s="15">
        <f>Opskrift!G122</f>
        <v>0.1157366086583753</v>
      </c>
      <c r="J145" s="15">
        <f>Opskrift!H122</f>
        <v>0.11082580441063036</v>
      </c>
      <c r="K145" s="58">
        <f>Opskrift!I122</f>
        <v>8.6151342404594419E-2</v>
      </c>
    </row>
    <row r="146" spans="1:11" hidden="1" x14ac:dyDescent="0.25">
      <c r="A146" s="2"/>
      <c r="D146" s="19">
        <v>275</v>
      </c>
      <c r="E146" s="15">
        <f>Opskrift!C123</f>
        <v>0.12357664578866086</v>
      </c>
      <c r="F146" s="15">
        <f>Opskrift!D123</f>
        <v>0.11740715396603627</v>
      </c>
      <c r="G146" s="15">
        <f>Opskrift!E123</f>
        <v>0.11092021933023616</v>
      </c>
      <c r="H146" s="15">
        <f>Opskrift!F123</f>
        <v>0.10868309367491666</v>
      </c>
      <c r="I146" s="15">
        <f>Opskrift!G123</f>
        <v>0.10640692903401938</v>
      </c>
      <c r="J146" s="15">
        <f>Opskrift!H123</f>
        <v>0.10173332269821433</v>
      </c>
      <c r="K146" s="58">
        <f>Opskrift!I123</f>
        <v>7.8469260444596942E-2</v>
      </c>
    </row>
    <row r="147" spans="1:11" hidden="1" x14ac:dyDescent="0.25">
      <c r="A147" s="2"/>
      <c r="D147" s="19">
        <v>300</v>
      </c>
      <c r="E147" s="15">
        <f>Opskrift!C124</f>
        <v>0.11491743190031468</v>
      </c>
      <c r="F147" s="15">
        <f>Opskrift!D124</f>
        <v>0.1089886981354161</v>
      </c>
      <c r="G147" s="15">
        <f>Opskrift!E124</f>
        <v>0.10277730423858326</v>
      </c>
      <c r="H147" s="15">
        <f>Opskrift!F124</f>
        <v>0.1006405044317908</v>
      </c>
      <c r="I147" s="15">
        <f>Opskrift!G124</f>
        <v>9.8469198000899302E-2</v>
      </c>
      <c r="J147" s="15">
        <f>Opskrift!H124</f>
        <v>9.4019666957440212E-2</v>
      </c>
      <c r="K147" s="58">
        <f>Opskrift!I124</f>
        <v>7.2045032679727575E-2</v>
      </c>
    </row>
    <row r="148" spans="1:11" hidden="1" x14ac:dyDescent="0.25">
      <c r="A148" s="2"/>
      <c r="D148" s="19">
        <v>325</v>
      </c>
      <c r="E148" s="15">
        <f>Opskrift!C125</f>
        <v>0.1073922823323015</v>
      </c>
      <c r="F148" s="15">
        <f>Opskrift!D125</f>
        <v>0.10169672837844397</v>
      </c>
      <c r="G148" s="15">
        <f>Opskrift!E125</f>
        <v>9.5748202696553791E-2</v>
      </c>
      <c r="H148" s="15">
        <f>Opskrift!F125</f>
        <v>9.370621012627621E-2</v>
      </c>
      <c r="I148" s="15">
        <f>Opskrift!G125</f>
        <v>9.1633531094204759E-2</v>
      </c>
      <c r="J148" s="15">
        <f>Opskrift!H125</f>
        <v>8.739330454784465E-2</v>
      </c>
      <c r="K148" s="58">
        <f>Opskrift!I125</f>
        <v>6.6593098626552258E-2</v>
      </c>
    </row>
    <row r="149" spans="1:11" hidden="1" x14ac:dyDescent="0.25">
      <c r="A149" s="2"/>
      <c r="D149" s="19">
        <v>350</v>
      </c>
      <c r="E149" s="15">
        <f>Opskrift!C126</f>
        <v>0.10079210307023725</v>
      </c>
      <c r="F149" s="15">
        <f>Opskrift!D126</f>
        <v>9.531931860638361E-2</v>
      </c>
      <c r="G149" s="15">
        <f>Opskrift!E126</f>
        <v>8.9619017113651098E-2</v>
      </c>
      <c r="H149" s="15">
        <f>Opskrift!F126</f>
        <v>8.7665887979295018E-2</v>
      </c>
      <c r="I149" s="15">
        <f>Opskrift!G126</f>
        <v>8.568531306464007E-2</v>
      </c>
      <c r="J149" s="15">
        <f>Opskrift!H126</f>
        <v>8.1639478870387333E-2</v>
      </c>
      <c r="K149" s="58">
        <f>Opskrift!I126</f>
        <v>6.1908254852474351E-2</v>
      </c>
    </row>
    <row r="150" spans="1:11" hidden="1" x14ac:dyDescent="0.25">
      <c r="A150" s="2"/>
      <c r="D150" s="19">
        <v>375</v>
      </c>
      <c r="E150" s="15">
        <f>Opskrift!C127</f>
        <v>9.49562263889243E-2</v>
      </c>
      <c r="F150" s="15">
        <f>Opskrift!D127</f>
        <v>8.9694565410573385E-2</v>
      </c>
      <c r="G150" s="15">
        <f>Opskrift!E127</f>
        <v>8.4227324247122579E-2</v>
      </c>
      <c r="H150" s="15">
        <f>Opskrift!F127</f>
        <v>8.235712994402368E-2</v>
      </c>
      <c r="I150" s="15">
        <f>Opskrift!G127</f>
        <v>8.0462257230771703E-2</v>
      </c>
      <c r="J150" s="15">
        <f>Opskrift!H127</f>
        <v>7.659649656183444E-2</v>
      </c>
      <c r="K150" s="58">
        <f>Opskrift!I127</f>
        <v>5.7839247070523028E-2</v>
      </c>
    </row>
    <row r="151" spans="1:11" ht="15.75" hidden="1" thickBot="1" x14ac:dyDescent="0.3">
      <c r="A151" s="2"/>
      <c r="D151" s="20">
        <v>400</v>
      </c>
      <c r="E151" s="15">
        <f>Opskrift!C128</f>
        <v>8.9759158709129497E-2</v>
      </c>
      <c r="F151" s="15">
        <f>Opskrift!D128</f>
        <v>8.4696651373297849E-2</v>
      </c>
      <c r="G151" s="15">
        <f>Opskrift!E128</f>
        <v>7.9447569802547538E-2</v>
      </c>
      <c r="H151" s="15">
        <f>Opskrift!F128</f>
        <v>7.7654621312974709E-2</v>
      </c>
      <c r="I151" s="15">
        <f>Opskrift!G128</f>
        <v>7.5839373032897853E-2</v>
      </c>
      <c r="J151" s="15">
        <f>Opskrift!H128</f>
        <v>7.2140292021667218E-2</v>
      </c>
      <c r="K151" s="58">
        <f>Opskrift!I128</f>
        <v>5.427213414351046E-2</v>
      </c>
    </row>
    <row r="152" spans="1:11" ht="15.75" thickBot="1" x14ac:dyDescent="0.3">
      <c r="A152" s="2"/>
      <c r="K152" s="7"/>
    </row>
    <row r="153" spans="1:11" ht="15.75" thickBot="1" x14ac:dyDescent="0.3">
      <c r="A153" s="61" t="s">
        <v>67</v>
      </c>
      <c r="B153" s="62"/>
      <c r="C153" s="63"/>
      <c r="K153" s="7"/>
    </row>
    <row r="154" spans="1:11" x14ac:dyDescent="0.25">
      <c r="A154" s="6" t="s">
        <v>1</v>
      </c>
      <c r="B154" s="10" t="s">
        <v>0</v>
      </c>
      <c r="C154" s="9" t="s">
        <v>2</v>
      </c>
      <c r="K154" s="7"/>
    </row>
    <row r="155" spans="1:11" ht="15.75" thickBot="1" x14ac:dyDescent="0.3">
      <c r="A155" s="52">
        <v>150</v>
      </c>
      <c r="B155" s="53">
        <v>38</v>
      </c>
      <c r="C155" s="54">
        <v>22</v>
      </c>
      <c r="K155" s="7"/>
    </row>
    <row r="156" spans="1:11" ht="15.75" thickBot="1" x14ac:dyDescent="0.3">
      <c r="A156" s="12" t="s">
        <v>3</v>
      </c>
      <c r="B156" s="11">
        <f>(A155/B155)*C155</f>
        <v>86.84210526315789</v>
      </c>
      <c r="C156" s="40" t="s">
        <v>68</v>
      </c>
      <c r="K156" s="7"/>
    </row>
    <row r="157" spans="1:11" ht="15.75" thickBot="1" x14ac:dyDescent="0.3">
      <c r="A157" s="2"/>
      <c r="K157" s="7"/>
    </row>
    <row r="158" spans="1:11" x14ac:dyDescent="0.25">
      <c r="A158" s="43" t="s">
        <v>69</v>
      </c>
      <c r="B158" s="44" t="s">
        <v>70</v>
      </c>
      <c r="K158" s="7"/>
    </row>
    <row r="159" spans="1:11" x14ac:dyDescent="0.25">
      <c r="A159" s="45" t="s">
        <v>74</v>
      </c>
      <c r="B159" s="46" t="s">
        <v>4</v>
      </c>
      <c r="K159" s="7"/>
    </row>
    <row r="160" spans="1:11" x14ac:dyDescent="0.25">
      <c r="A160" s="45" t="s">
        <v>81</v>
      </c>
      <c r="B160" s="46" t="s">
        <v>5</v>
      </c>
      <c r="K160" s="7"/>
    </row>
    <row r="161" spans="1:11" x14ac:dyDescent="0.25">
      <c r="A161" s="45" t="s">
        <v>80</v>
      </c>
      <c r="B161" s="46" t="s">
        <v>6</v>
      </c>
      <c r="K161" s="7"/>
    </row>
    <row r="162" spans="1:11" x14ac:dyDescent="0.25">
      <c r="A162" s="45" t="s">
        <v>75</v>
      </c>
      <c r="B162" s="46" t="s">
        <v>8</v>
      </c>
      <c r="K162" s="7"/>
    </row>
    <row r="163" spans="1:11" ht="15.75" thickBot="1" x14ac:dyDescent="0.3">
      <c r="A163" s="34" t="s">
        <v>76</v>
      </c>
      <c r="B163" s="47" t="s">
        <v>8</v>
      </c>
      <c r="K163" s="7"/>
    </row>
    <row r="164" spans="1:11" x14ac:dyDescent="0.25">
      <c r="A164" s="48" t="s">
        <v>77</v>
      </c>
      <c r="B164" s="49" t="s">
        <v>8</v>
      </c>
      <c r="K164" s="7"/>
    </row>
    <row r="165" spans="1:11" x14ac:dyDescent="0.25">
      <c r="A165" s="45" t="s">
        <v>79</v>
      </c>
      <c r="B165" s="46" t="s">
        <v>9</v>
      </c>
      <c r="K165" s="7"/>
    </row>
    <row r="166" spans="1:11" ht="15.75" thickBot="1" x14ac:dyDescent="0.3">
      <c r="A166" s="34" t="s">
        <v>78</v>
      </c>
      <c r="B166" s="47" t="s">
        <v>9</v>
      </c>
      <c r="K166" s="7"/>
    </row>
    <row r="167" spans="1:11" x14ac:dyDescent="0.25">
      <c r="A167" s="2"/>
      <c r="K167" s="7"/>
    </row>
    <row r="168" spans="1:11" x14ac:dyDescent="0.25">
      <c r="A168" s="2"/>
      <c r="K168" s="7"/>
    </row>
    <row r="169" spans="1:11" ht="15.75" thickBot="1" x14ac:dyDescent="0.3">
      <c r="A169" s="4"/>
      <c r="B169" s="30"/>
      <c r="C169" s="30"/>
      <c r="D169" s="30"/>
      <c r="E169" s="30"/>
      <c r="F169" s="30"/>
      <c r="G169" s="30"/>
      <c r="H169" s="30"/>
      <c r="I169" s="30"/>
      <c r="J169" s="30"/>
      <c r="K169" s="8"/>
    </row>
  </sheetData>
  <sheetProtection algorithmName="SHA-512" hashValue="bY9Tv4JlmdYLQTToeBTd9fqpj4UcOcH5IPtoX6apz3tBzzwGIWyW0h0TV/ZGxdUEUuwX4DHEjVmXgLkJdJ0RbA==" saltValue="pASsn3FAUzqhYfdyoCr1uA==" spinCount="100000" sheet="1" selectLockedCells="1"/>
  <mergeCells count="20">
    <mergeCell ref="B1:C1"/>
    <mergeCell ref="A137:A141"/>
    <mergeCell ref="D137:K137"/>
    <mergeCell ref="A105:A109"/>
    <mergeCell ref="D105:K105"/>
    <mergeCell ref="A153:C153"/>
    <mergeCell ref="A121:A125"/>
    <mergeCell ref="D121:K121"/>
    <mergeCell ref="M3:T3"/>
    <mergeCell ref="D3:K3"/>
    <mergeCell ref="A73:A77"/>
    <mergeCell ref="D73:K73"/>
    <mergeCell ref="A89:A93"/>
    <mergeCell ref="D89:K89"/>
    <mergeCell ref="A25:A29"/>
    <mergeCell ref="D25:K25"/>
    <mergeCell ref="A41:A45"/>
    <mergeCell ref="D41:K41"/>
    <mergeCell ref="A57:A61"/>
    <mergeCell ref="D57:K57"/>
  </mergeCells>
  <phoneticPr fontId="6" type="noConversion"/>
  <conditionalFormatting sqref="E5:K5">
    <cfRule type="cellIs" dxfId="1" priority="2" operator="between">
      <formula>0.095</formula>
      <formula>0.105</formula>
    </cfRule>
  </conditionalFormatting>
  <conditionalFormatting sqref="N5:T17">
    <cfRule type="cellIs" dxfId="0" priority="1" operator="between">
      <formula>0.095</formula>
      <formula>0.105</formula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45B59AC-5E14-4263-8354-37C34D8DCAC4}">
          <x14:formula1>
            <xm:f>Opskrift!$Q$13:$Q$25</xm:f>
          </x14:formula1>
          <xm:sqref>B6</xm:sqref>
        </x14:dataValidation>
        <x14:dataValidation type="list" allowBlank="1" showInputMessage="1" showErrorMessage="1" xr:uid="{76DFD419-C79B-4682-AC18-418194A4ADE5}">
          <x14:formula1>
            <xm:f>Opskrift!$Q$10:$Q$11</xm:f>
          </x14:formula1>
          <xm:sqref>B5</xm:sqref>
        </x14:dataValidation>
        <x14:dataValidation type="list" allowBlank="1" showInputMessage="1" showErrorMessage="1" xr:uid="{EB9DB4B0-19D1-4CC0-9B14-E51C31153F7F}">
          <x14:formula1>
            <xm:f>Opskrift!$Q$7:$Q$8</xm:f>
          </x14:formula1>
          <xm:sqref>B4</xm:sqref>
        </x14:dataValidation>
        <x14:dataValidation type="list" allowBlank="1" showInputMessage="1" showErrorMessage="1" xr:uid="{08DDF31F-0444-47C1-AF72-5AE57ABB4ABE}">
          <x14:formula1>
            <xm:f>Opskrift!$Q$4:$Q$5</xm:f>
          </x14:formula1>
          <xm:sqref>B3</xm:sqref>
        </x14:dataValidation>
        <x14:dataValidation type="list" allowBlank="1" showInputMessage="1" showErrorMessage="1" xr:uid="{DB417F2E-DE21-4FE6-AC4D-2930F0CBB587}">
          <x14:formula1>
            <xm:f>Opskrift!$Q$27:$Q$33</xm:f>
          </x14:formula1>
          <xm:sqref>B7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B821DB312F954ABD6639C67B0D35B1" ma:contentTypeVersion="16" ma:contentTypeDescription="Create a new document." ma:contentTypeScope="" ma:versionID="7261b1e62ff96ba125d85fe98677bb99">
  <xsd:schema xmlns:xsd="http://www.w3.org/2001/XMLSchema" xmlns:xs="http://www.w3.org/2001/XMLSchema" xmlns:p="http://schemas.microsoft.com/office/2006/metadata/properties" xmlns:ns2="1803adf8-d053-4f35-ae29-eb54ffc62131" xmlns:ns3="aed0c4cf-1332-446c-810e-0f80eee16fac" targetNamespace="http://schemas.microsoft.com/office/2006/metadata/properties" ma:root="true" ma:fieldsID="5440ad0f10aa7d1a49e743e4e50b5848" ns2:_="" ns3:_="">
    <xsd:import namespace="1803adf8-d053-4f35-ae29-eb54ffc62131"/>
    <xsd:import namespace="aed0c4cf-1332-446c-810e-0f80eee16f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3adf8-d053-4f35-ae29-eb54ffc621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2910102-31a6-4d7e-949a-503b3ff97b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0c4cf-1332-446c-810e-0f80eee16fa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a0c73a2-e19f-4a07-a476-a912d1211a03}" ma:internalName="TaxCatchAll" ma:showField="CatchAllData" ma:web="aed0c4cf-1332-446c-810e-0f80eee16f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d0c4cf-1332-446c-810e-0f80eee16fac" xsi:nil="true"/>
    <lcf76f155ced4ddcb4097134ff3c332f xmlns="1803adf8-d053-4f35-ae29-eb54ffc6213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16C122-8441-406C-B09A-C7AA158012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608F87-2171-41D5-8E31-84BD655E76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03adf8-d053-4f35-ae29-eb54ffc62131"/>
    <ds:schemaRef ds:uri="aed0c4cf-1332-446c-810e-0f80eee16f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FC418B-7CC1-43DF-848E-4FDD50EDB1B8}">
  <ds:schemaRefs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aed0c4cf-1332-446c-810e-0f80eee16fac"/>
    <ds:schemaRef ds:uri="1803adf8-d053-4f35-ae29-eb54ffc6213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24</vt:i4>
      </vt:variant>
    </vt:vector>
  </HeadingPairs>
  <TitlesOfParts>
    <vt:vector size="26" baseType="lpstr">
      <vt:lpstr>Opskrift</vt:lpstr>
      <vt:lpstr>Tabel</vt:lpstr>
      <vt:lpstr>Tb_mg_mr</vt:lpstr>
      <vt:lpstr>Tb_mg_mr_l</vt:lpstr>
      <vt:lpstr>Tb_mg_mr_t</vt:lpstr>
      <vt:lpstr>Tb_mg_ur</vt:lpstr>
      <vt:lpstr>Tb_mg_ur_l</vt:lpstr>
      <vt:lpstr>Tb_mg_ur_t</vt:lpstr>
      <vt:lpstr>Tb_ug_mr</vt:lpstr>
      <vt:lpstr>Tb_ug_mr_l</vt:lpstr>
      <vt:lpstr>Tb_ug_mr_t</vt:lpstr>
      <vt:lpstr>Tb_ug_ur</vt:lpstr>
      <vt:lpstr>Tb_ug_ur_l</vt:lpstr>
      <vt:lpstr>Tb_ug_ur_t</vt:lpstr>
      <vt:lpstr>Tl_mg_mr</vt:lpstr>
      <vt:lpstr>Tl_mg_mr_l</vt:lpstr>
      <vt:lpstr>Tl_mg_mr_t</vt:lpstr>
      <vt:lpstr>Tl_mg_ur</vt:lpstr>
      <vt:lpstr>Tl_mg_ur_l</vt:lpstr>
      <vt:lpstr>Tl_mg_ur_t</vt:lpstr>
      <vt:lpstr>Tl_ug_mr</vt:lpstr>
      <vt:lpstr>Tl_ug_mr_l</vt:lpstr>
      <vt:lpstr>Tl_ug_mr_t</vt:lpstr>
      <vt:lpstr>Tl_ug_ur</vt:lpstr>
      <vt:lpstr>Tl_ug_ur_l</vt:lpstr>
      <vt:lpstr>Tl_ug_ur_t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Abildgaard Petersen</dc:creator>
  <cp:lastModifiedBy>Magnus Abildgaard Petersen</cp:lastModifiedBy>
  <dcterms:created xsi:type="dcterms:W3CDTF">2015-06-05T18:19:34Z</dcterms:created>
  <dcterms:modified xsi:type="dcterms:W3CDTF">2026-05-28T07:34:33Z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dc23eb-60fa-4f6d-a671-ef2efcb004e2_Enabled">
    <vt:lpwstr>true</vt:lpwstr>
  </property>
  <property fmtid="{D5CDD505-2E9C-101B-9397-08002B2CF9AE}" pid="3" name="MSIP_Label_11dc23eb-60fa-4f6d-a671-ef2efcb004e2_SetDate">
    <vt:lpwstr>2025-11-11T07:32:17Z</vt:lpwstr>
  </property>
  <property fmtid="{D5CDD505-2E9C-101B-9397-08002B2CF9AE}" pid="4" name="MSIP_Label_11dc23eb-60fa-4f6d-a671-ef2efcb004e2_Method">
    <vt:lpwstr>Standard</vt:lpwstr>
  </property>
  <property fmtid="{D5CDD505-2E9C-101B-9397-08002B2CF9AE}" pid="5" name="MSIP_Label_11dc23eb-60fa-4f6d-a671-ef2efcb004e2_Name">
    <vt:lpwstr>General</vt:lpwstr>
  </property>
  <property fmtid="{D5CDD505-2E9C-101B-9397-08002B2CF9AE}" pid="6" name="MSIP_Label_11dc23eb-60fa-4f6d-a671-ef2efcb004e2_SiteId">
    <vt:lpwstr>e9fcfa88-5448-4008-a2ce-31c25fd3d28f</vt:lpwstr>
  </property>
  <property fmtid="{D5CDD505-2E9C-101B-9397-08002B2CF9AE}" pid="7" name="MSIP_Label_11dc23eb-60fa-4f6d-a671-ef2efcb004e2_ActionId">
    <vt:lpwstr>ba37c05c-10b0-47c6-b75b-17fcf0c8ed67</vt:lpwstr>
  </property>
  <property fmtid="{D5CDD505-2E9C-101B-9397-08002B2CF9AE}" pid="8" name="MSIP_Label_11dc23eb-60fa-4f6d-a671-ef2efcb004e2_ContentBits">
    <vt:lpwstr>0</vt:lpwstr>
  </property>
  <property fmtid="{D5CDD505-2E9C-101B-9397-08002B2CF9AE}" pid="9" name="MSIP_Label_11dc23eb-60fa-4f6d-a671-ef2efcb004e2_Tag">
    <vt:lpwstr>10, 3, 0, 1</vt:lpwstr>
  </property>
  <property fmtid="{D5CDD505-2E9C-101B-9397-08002B2CF9AE}" pid="10" name="ContentTypeId">
    <vt:lpwstr>0x01010077B821DB312F954ABD6639C67B0D35B1</vt:lpwstr>
  </property>
  <property fmtid="{D5CDD505-2E9C-101B-9397-08002B2CF9AE}" pid="11" name="MediaServiceImageTags">
    <vt:lpwstr/>
  </property>
</Properties>
</file>